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1-1\"/>
    </mc:Choice>
  </mc:AlternateContent>
  <xr:revisionPtr revIDLastSave="0" documentId="13_ncr:1_{785DF84A-B979-4DF8-9CBB-3DC1083428E4}" xr6:coauthVersionLast="47" xr6:coauthVersionMax="47" xr10:uidLastSave="{00000000-0000-0000-0000-000000000000}"/>
  <bookViews>
    <workbookView xWindow="360" yWindow="0" windowWidth="20025" windowHeight="14370" tabRatio="855" xr2:uid="{00000000-000D-0000-FFFF-FFFF00000000}"/>
  </bookViews>
  <sheets>
    <sheet name="Сводка затрат 2025-2028" sheetId="2" r:id="rId1"/>
    <sheet name="ССР 2025" sheetId="12" r:id="rId2"/>
    <sheet name="СЗ 2025" sheetId="11" r:id="rId3"/>
    <sheet name="ССР 2026" sheetId="13" r:id="rId4"/>
    <sheet name="СЗ 2026" sheetId="5" r:id="rId5"/>
    <sheet name="ССР 2027" sheetId="14" r:id="rId6"/>
    <sheet name="СЗ 2027" sheetId="6" r:id="rId7"/>
    <sheet name="ССР 2028" sheetId="15" r:id="rId8"/>
    <sheet name="СЗ 2028" sheetId="7" r:id="rId9"/>
  </sheets>
  <externalReferences>
    <externalReference r:id="rId10"/>
  </externalReferences>
  <definedNames>
    <definedName name="_xlnm.Print_Titles" localSheetId="1">'ССР 2025'!$23:$23</definedName>
    <definedName name="_xlnm.Print_Titles" localSheetId="3">'ССР 2026'!$23:$23</definedName>
    <definedName name="_xlnm.Print_Titles" localSheetId="5">'ССР 2027'!$23:$23</definedName>
    <definedName name="_xlnm.Print_Titles" localSheetId="7">'ССР 2028'!$23:$23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6" l="1"/>
  <c r="D26" i="5"/>
  <c r="D26" i="7" l="1"/>
  <c r="K26" i="2" l="1"/>
  <c r="J26" i="2"/>
  <c r="I26" i="2"/>
  <c r="H26" i="2"/>
  <c r="L26" i="2" s="1"/>
  <c r="K25" i="2"/>
  <c r="J25" i="2"/>
  <c r="I25" i="2"/>
  <c r="H25" i="2"/>
  <c r="K24" i="2"/>
  <c r="J24" i="2"/>
  <c r="I24" i="2"/>
  <c r="H24" i="2"/>
  <c r="K23" i="2"/>
  <c r="J23" i="2"/>
  <c r="I23" i="2"/>
  <c r="H23" i="2"/>
  <c r="K22" i="2"/>
  <c r="J22" i="2"/>
  <c r="I22" i="2"/>
  <c r="H22" i="2"/>
  <c r="K19" i="2"/>
  <c r="J19" i="2"/>
  <c r="I19" i="2"/>
  <c r="H19" i="2"/>
  <c r="K18" i="2"/>
  <c r="J18" i="2"/>
  <c r="I18" i="2"/>
  <c r="H18" i="2"/>
  <c r="K17" i="2"/>
  <c r="J17" i="2"/>
  <c r="I17" i="2"/>
  <c r="H17" i="2"/>
  <c r="K16" i="2"/>
  <c r="J16" i="2"/>
  <c r="I16" i="2"/>
  <c r="H16" i="2"/>
  <c r="K15" i="2"/>
  <c r="K20" i="2" s="1"/>
  <c r="K28" i="2" s="1"/>
  <c r="J15" i="2"/>
  <c r="I15" i="2"/>
  <c r="H15" i="2"/>
  <c r="H20" i="2" s="1"/>
  <c r="H28" i="2" s="1"/>
  <c r="K13" i="2"/>
  <c r="J13" i="2"/>
  <c r="I13" i="2"/>
  <c r="H13" i="2"/>
  <c r="L12" i="2"/>
  <c r="L19" i="2" s="1"/>
  <c r="L11" i="2"/>
  <c r="L18" i="2" s="1"/>
  <c r="L10" i="2"/>
  <c r="L17" i="2" s="1"/>
  <c r="L9" i="2"/>
  <c r="L16" i="2" s="1"/>
  <c r="L8" i="2"/>
  <c r="L15" i="2" s="1"/>
  <c r="K6" i="2"/>
  <c r="J6" i="2"/>
  <c r="I6" i="2"/>
  <c r="H6" i="2"/>
  <c r="L5" i="2"/>
  <c r="L23" i="2" l="1"/>
  <c r="L24" i="2"/>
  <c r="L25" i="2"/>
  <c r="J20" i="2"/>
  <c r="J28" i="2" s="1"/>
  <c r="J27" i="2"/>
  <c r="J29" i="2" s="1"/>
  <c r="I27" i="2"/>
  <c r="I29" i="2" s="1"/>
  <c r="L20" i="2"/>
  <c r="L28" i="2" s="1"/>
  <c r="K27" i="2"/>
  <c r="K29" i="2" s="1"/>
  <c r="I20" i="2"/>
  <c r="I28" i="2" s="1"/>
  <c r="L22" i="2"/>
  <c r="L27" i="2" s="1"/>
  <c r="L6" i="2"/>
  <c r="L13" i="2"/>
  <c r="H27" i="2"/>
  <c r="H29" i="2" s="1"/>
  <c r="L29" i="2" l="1"/>
  <c r="C6" i="11" l="1"/>
  <c r="D26" i="11"/>
  <c r="C6" i="7"/>
  <c r="C2" i="7"/>
  <c r="C6" i="6" l="1"/>
  <c r="D26" i="2" l="1"/>
  <c r="C6" i="5" l="1"/>
  <c r="C6" i="2" l="1"/>
</calcChain>
</file>

<file path=xl/sharedStrings.xml><?xml version="1.0" encoding="utf-8"?>
<sst xmlns="http://schemas.openxmlformats.org/spreadsheetml/2006/main" count="488" uniqueCount="132">
  <si>
    <t>Заказчик</t>
  </si>
  <si>
    <t>(наименование стройки)</t>
  </si>
  <si>
    <t>№ п/п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</si>
  <si>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</si>
  <si>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</si>
  <si>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</si>
  <si>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</si>
  <si>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</si>
  <si>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</si>
  <si>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</si>
  <si>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</si>
  <si>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</si>
  <si>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</si>
  <si>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</si>
  <si>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</si>
  <si>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Строительство электрических сетей в п. Чунский Чунского района, по ул.Лесная, ул.Саянская, ул.Комарова, ул.Королёва, ул. №2 м-н "Западный", ул.Сосновая, ул.Ленина, ул.Жукова, ул.комиссара Бича, ул.Нагорная, ул.Ручейная, Осенняя; ул.Декабрьская, ул.Юбилейная,, ул.Депутатская, пер.Рабочий, ул.Иркутская, ул.Мира, ул.Ленина, ул.Свердловва; ул.Профсоюзная, ул.Пушкина и м-он "Южный",  ул.Парковая (ВЛЗ -  0,4км, ВЛИ - 10,6км, кл-10кВ - 0,4км, ТП - 4шт (1*0,25МВА, 1*0,63МВА, 2шт по 0,4МВА), ЯКНО - 1шт: 1,68МВА/11,4км)</t>
  </si>
  <si>
    <t>АО "БЭСК"</t>
  </si>
  <si>
    <t>Сводка затрат в сумме в прогнозном уровне цен 2026 с НДС (тыс. руб.)</t>
  </si>
  <si>
    <t>Сводка затрат в сумме в прогнозном уровне цен 2027 г с НДС (тыс. руб.)</t>
  </si>
  <si>
    <t>Сводка затрат в сумме в прогнозном уровне цен 2028 г с НДС (тыс. руб.)</t>
  </si>
  <si>
    <t>Форма № 1</t>
  </si>
  <si>
    <t xml:space="preserve"> </t>
  </si>
  <si>
    <t/>
  </si>
  <si>
    <t>(наименование организации)</t>
  </si>
  <si>
    <t>"Утвержден" "___"______________________2025г</t>
  </si>
  <si>
    <t>Сводный сметный расчет в сумме   24 368,461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</si>
  <si>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</si>
  <si>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</si>
  <si>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ССРСС-О_2.1-11-1</t>
  </si>
  <si>
    <t>Составлен(а) в базисном (текущем) уровне цен  4 кв 2024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</si>
  <si>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</si>
  <si>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</si>
  <si>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</si>
  <si>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</si>
  <si>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</si>
  <si>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</si>
  <si>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</si>
  <si>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</si>
  <si>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</si>
  <si>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</si>
  <si>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О_2.1-11-1</t>
  </si>
  <si>
    <t>3. Объектная смета  О_2.1-11-1</t>
  </si>
  <si>
    <t>Тендерный коэффициент</t>
  </si>
  <si>
    <t>Всего с учетом "Тендерный коэффициент"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</si>
  <si>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</si>
  <si>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</si>
  <si>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</si>
  <si>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</si>
  <si>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</si>
  <si>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</si>
  <si>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6</t>
  </si>
  <si>
    <t>Пуско-наладочныеработы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</si>
  <si>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</si>
  <si>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</si>
  <si>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</si>
  <si>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</si>
  <si>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</si>
  <si>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</si>
  <si>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</si>
  <si>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</si>
  <si>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</si>
  <si>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</si>
  <si>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</si>
  <si>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</si>
  <si>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</si>
  <si>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</si>
  <si>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Сводный сметный расчет в сумме   27 569,294 тыс. руб.</t>
  </si>
  <si>
    <t>Сводный сметный расчет в сумме   6 082,175 тыс. руб.</t>
  </si>
  <si>
    <t>Пуско-наладочныеработы КТПН 250 кВА</t>
  </si>
  <si>
    <t>2</t>
  </si>
  <si>
    <t>Пуско-наладочныеработы КТПН 400 кВА</t>
  </si>
  <si>
    <t>3</t>
  </si>
  <si>
    <t>Пуско-наладочныеработы КТПН 630 кВА</t>
  </si>
  <si>
    <t>4</t>
  </si>
  <si>
    <t>Пуско-наладочныеработы ВЛЗ-6(10) кВ</t>
  </si>
  <si>
    <t>5</t>
  </si>
  <si>
    <t>Пуско-наладочныеработы КЛ 6(10) Кв</t>
  </si>
  <si>
    <t>Проектные работыКТПН 250 кВА</t>
  </si>
  <si>
    <t>Проектные работыКТПН 400 кВА</t>
  </si>
  <si>
    <t>Проектные работы ВЛЗ-6(10) кВ</t>
  </si>
  <si>
    <t>Проектные работы КЛ 6(10) Кв</t>
  </si>
  <si>
    <t>Сводный сметный расчет в сумме   18 788,877 тыс. руб.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</si>
  <si>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</si>
  <si>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</si>
  <si>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</si>
  <si>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</si>
  <si>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</si>
  <si>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</si>
  <si>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</si>
  <si>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</si>
  <si>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</si>
  <si>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</si>
  <si>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</si>
  <si>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</si>
  <si>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</si>
  <si>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</si>
  <si>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</si>
  <si>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</si>
  <si>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</si>
  <si>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</si>
  <si>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</si>
  <si>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</si>
  <si>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</si>
  <si>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</si>
  <si>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</si>
  <si>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</si>
  <si>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</si>
  <si>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</si>
  <si>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</si>
  <si>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</si>
  <si>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</si>
  <si>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</si>
  <si>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</si>
  <si>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</si>
  <si>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</si>
  <si>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</si>
  <si>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</si>
  <si>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</si>
  <si>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</si>
  <si>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</si>
  <si>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</si>
  <si>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</si>
  <si>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</si>
  <si>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</si>
  <si>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</si>
  <si>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</si>
  <si>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</si>
  <si>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</si>
  <si>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 с НДС (тыс. руб.)</t>
  </si>
  <si>
    <t>Сводка затрат в сумме в прогнозном уровне цен 2025 с НДС (тыс. руб.)</t>
  </si>
  <si>
    <t>О_2.1-11-1 Строительство электрических сетей в п. Чунский Чунского района, по ул.Лесная, ул.Саянская, ул.Комарова, ул.Королёва, ул. №2 м-н "Западный", ул.Сосновая, ул.Ленина, ул.Жукова, ул.комиссара Бича, ул.Нагорная, ул.Ручейная, Осенняя; ул.Декабрьская, ул.Юбилейная,, ул.Депутатская, пер.Рабочий, ул.Иркутская, ул.Мира, ул.Ленина, ул.Свердловва; ул.Профсоюзная, ул.Пушкина и м-он "Южный",  ул.Парковая, ул.Рождественская, ул.Энтузиастов, ул. 50 лет Октября, ул.Гоголя (ВЛЗ - 0,5км, ВЛИ - 11,57км, кл-10кВ - 0,4км, в т.ч. методом ГНБ, ТП - 3шт (1*0,25МВА, 1*0,63МВА, 1* 0,4МВА), ЯКНО - 1шт: 1,28МВА/12,47км)</t>
  </si>
  <si>
    <t>О_2.1-11-1  Строительство электрических сетей в п. Чунский Чунского района, по ул.Лесная, ул.Саянская, ул.Комарова, ул.Королёва, ул. №2 м-н "Западный", ул.Сосновая, ул.Ленина, ул.Жукова, ул.комиссара Бича, ул.Нагорная, ул.Ручейная, Осенняя; ул.Декабрьская, ул.Юбилейная,, ул.Депутатская, пер.Рабочий, ул.Иркутская, ул.Мира, ул.Ленина, ул.Свердловва; ул.Профсоюзная, ул.Пушкина и м-он "Южный",  ул.Парковая, ул.Рождественская, ул.Энтузиастов, ул. 50 лет Октября, ул.Гоголя (ВЛЗ - 0,5км, ВЛИ - 11,57км, кл-10кВ - 0,4км, в т.ч. методом ГНБ, ТП - 3шт (1*0,25МВА, 1*0,63МВА, 1* 0,4МВА), ЯКНО - 1шт: 1,28МВА/12,47км)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</si>
</sst>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00"/>
    <numFmt numFmtId="169" formatCode="0.0000000"/>
    <numFmt numFmtId="170" formatCode="0.000"/>
    <numFmt numFmtId="171" formatCode="0.0"/>
    <numFmt numFmtId="172" formatCode="#,##0.0"/>
    <numFmt numFmtId="173" formatCode="#,##0.0000000"/>
    <numFmt numFmtId="174" formatCode="#,##0.0000"/>
  </numFmts>
  <fonts count="34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2" fillId="0" borderId="0"/>
    <xf numFmtId="0" fontId="15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</cellStyleXfs>
  <cellXfs count="145">
    <xf numFmtId="0" fontId="0" fillId="0" borderId="0" xfId="0"/>
    <xf numFmtId="0" fontId="7" fillId="0" borderId="0" xfId="1" applyFont="1" applyAlignment="1">
      <alignment horizontal="right" vertical="top"/>
    </xf>
    <xf numFmtId="0" fontId="6" fillId="0" borderId="0" xfId="2"/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6" fillId="0" borderId="2" xfId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2" fontId="6" fillId="0" borderId="0" xfId="2" applyNumberFormat="1"/>
    <xf numFmtId="0" fontId="6" fillId="0" borderId="3" xfId="1" applyBorder="1" applyAlignment="1">
      <alignment horizontal="center" vertical="center" wrapText="1"/>
    </xf>
    <xf numFmtId="2" fontId="16" fillId="0" borderId="0" xfId="6" applyNumberFormat="1" applyFont="1" applyAlignment="1">
      <alignment horizontal="center" vertical="center"/>
    </xf>
    <xf numFmtId="0" fontId="17" fillId="0" borderId="3" xfId="1" applyFont="1" applyBorder="1" applyAlignment="1">
      <alignment horizontal="left" vertical="center" wrapText="1"/>
    </xf>
    <xf numFmtId="0" fontId="6" fillId="0" borderId="4" xfId="1" applyBorder="1" applyAlignment="1">
      <alignment horizontal="center" vertical="center" wrapText="1"/>
    </xf>
    <xf numFmtId="0" fontId="6" fillId="0" borderId="5" xfId="1" applyBorder="1" applyAlignment="1">
      <alignment horizontal="center" vertical="center" wrapText="1"/>
    </xf>
    <xf numFmtId="165" fontId="17" fillId="0" borderId="5" xfId="7" applyNumberFormat="1" applyFont="1" applyFill="1" applyBorder="1" applyAlignment="1">
      <alignment vertical="center" wrapText="1"/>
    </xf>
    <xf numFmtId="0" fontId="8" fillId="0" borderId="1" xfId="1" applyFont="1" applyBorder="1" applyAlignment="1">
      <alignment horizontal="center" vertical="center"/>
    </xf>
    <xf numFmtId="164" fontId="19" fillId="0" borderId="0" xfId="1" applyNumberFormat="1" applyFont="1" applyAlignment="1">
      <alignment horizontal="left" vertical="center"/>
    </xf>
    <xf numFmtId="166" fontId="6" fillId="0" borderId="0" xfId="2" applyNumberFormat="1"/>
    <xf numFmtId="167" fontId="6" fillId="0" borderId="0" xfId="2" applyNumberFormat="1"/>
    <xf numFmtId="0" fontId="20" fillId="0" borderId="0" xfId="2" applyFont="1"/>
    <xf numFmtId="43" fontId="17" fillId="0" borderId="6" xfId="8" applyFont="1" applyFill="1" applyBorder="1" applyAlignment="1">
      <alignment vertical="center" wrapText="1"/>
    </xf>
    <xf numFmtId="43" fontId="17" fillId="0" borderId="5" xfId="8" applyFont="1" applyFill="1" applyBorder="1" applyAlignment="1">
      <alignment vertical="center" wrapText="1"/>
    </xf>
    <xf numFmtId="43" fontId="17" fillId="0" borderId="5" xfId="8" applyFont="1" applyFill="1" applyBorder="1" applyAlignment="1">
      <alignment horizontal="center" vertical="center" wrapText="1"/>
    </xf>
    <xf numFmtId="165" fontId="17" fillId="0" borderId="5" xfId="8" applyNumberFormat="1" applyFont="1" applyFill="1" applyBorder="1" applyAlignment="1">
      <alignment vertical="center" wrapText="1"/>
    </xf>
    <xf numFmtId="0" fontId="21" fillId="0" borderId="0" xfId="2" applyFont="1"/>
    <xf numFmtId="43" fontId="17" fillId="0" borderId="6" xfId="11" applyFont="1" applyFill="1" applyBorder="1" applyAlignment="1">
      <alignment vertical="center" wrapText="1"/>
    </xf>
    <xf numFmtId="43" fontId="17" fillId="0" borderId="5" xfId="11" applyFont="1" applyFill="1" applyBorder="1" applyAlignment="1">
      <alignment vertical="center" wrapText="1"/>
    </xf>
    <xf numFmtId="43" fontId="17" fillId="0" borderId="5" xfId="11" applyFont="1" applyFill="1" applyBorder="1" applyAlignment="1">
      <alignment horizontal="center" vertical="center" wrapText="1"/>
    </xf>
    <xf numFmtId="165" fontId="17" fillId="0" borderId="5" xfId="11" applyNumberFormat="1" applyFont="1" applyFill="1" applyBorder="1" applyAlignment="1">
      <alignment vertical="center" wrapText="1"/>
    </xf>
    <xf numFmtId="0" fontId="22" fillId="0" borderId="0" xfId="12"/>
    <xf numFmtId="0" fontId="23" fillId="0" borderId="0" xfId="12" applyFont="1" applyAlignment="1">
      <alignment horizontal="right"/>
    </xf>
    <xf numFmtId="49" fontId="23" fillId="0" borderId="0" xfId="12" applyNumberFormat="1" applyFont="1"/>
    <xf numFmtId="0" fontId="23" fillId="0" borderId="0" xfId="12" applyFont="1"/>
    <xf numFmtId="0" fontId="23" fillId="0" borderId="0" xfId="12" applyFont="1" applyAlignment="1">
      <alignment wrapText="1"/>
    </xf>
    <xf numFmtId="0" fontId="23" fillId="0" borderId="0" xfId="12" applyFont="1" applyAlignment="1">
      <alignment horizontal="center"/>
    </xf>
    <xf numFmtId="49" fontId="24" fillId="0" borderId="0" xfId="12" applyNumberFormat="1" applyFont="1"/>
    <xf numFmtId="49" fontId="25" fillId="0" borderId="0" xfId="12" applyNumberFormat="1" applyFont="1"/>
    <xf numFmtId="49" fontId="26" fillId="0" borderId="0" xfId="12" applyNumberFormat="1" applyFont="1" applyAlignment="1">
      <alignment horizontal="center"/>
    </xf>
    <xf numFmtId="0" fontId="26" fillId="0" borderId="0" xfId="12" applyFont="1" applyAlignment="1">
      <alignment horizontal="center"/>
    </xf>
    <xf numFmtId="49" fontId="23" fillId="0" borderId="0" xfId="12" applyNumberFormat="1" applyFont="1" applyAlignment="1">
      <alignment wrapText="1"/>
    </xf>
    <xf numFmtId="49" fontId="18" fillId="0" borderId="0" xfId="12" applyNumberFormat="1" applyFont="1" applyAlignment="1">
      <alignment vertical="top"/>
    </xf>
    <xf numFmtId="0" fontId="18" fillId="0" borderId="0" xfId="12" applyFont="1" applyAlignment="1">
      <alignment vertical="top"/>
    </xf>
    <xf numFmtId="0" fontId="18" fillId="0" borderId="0" xfId="12" applyFont="1" applyAlignment="1">
      <alignment horizontal="center"/>
    </xf>
    <xf numFmtId="0" fontId="18" fillId="0" borderId="0" xfId="12" applyFont="1"/>
    <xf numFmtId="49" fontId="24" fillId="0" borderId="0" xfId="12" applyNumberFormat="1" applyFont="1" applyAlignment="1">
      <alignment horizontal="left"/>
    </xf>
    <xf numFmtId="49" fontId="25" fillId="0" borderId="10" xfId="12" applyNumberFormat="1" applyFont="1" applyBorder="1" applyAlignment="1">
      <alignment horizontal="center" vertical="top" wrapText="1"/>
    </xf>
    <xf numFmtId="0" fontId="25" fillId="0" borderId="10" xfId="12" applyFont="1" applyBorder="1" applyAlignment="1">
      <alignment horizontal="center" vertical="top" wrapText="1"/>
    </xf>
    <xf numFmtId="0" fontId="28" fillId="0" borderId="0" xfId="12" applyFont="1" applyAlignment="1">
      <alignment wrapText="1"/>
    </xf>
    <xf numFmtId="49" fontId="25" fillId="0" borderId="10" xfId="12" applyNumberFormat="1" applyFont="1" applyBorder="1" applyAlignment="1">
      <alignment horizontal="left" vertical="top" wrapText="1"/>
    </xf>
    <xf numFmtId="0" fontId="25" fillId="0" borderId="10" xfId="12" applyFont="1" applyBorder="1" applyAlignment="1">
      <alignment horizontal="left" vertical="top" wrapText="1"/>
    </xf>
    <xf numFmtId="168" fontId="25" fillId="0" borderId="10" xfId="12" applyNumberFormat="1" applyFont="1" applyBorder="1" applyAlignment="1">
      <alignment horizontal="right" vertical="top" wrapText="1"/>
    </xf>
    <xf numFmtId="0" fontId="25" fillId="0" borderId="10" xfId="12" applyFont="1" applyBorder="1" applyAlignment="1">
      <alignment horizontal="right" vertical="top" wrapText="1"/>
    </xf>
    <xf numFmtId="169" fontId="25" fillId="0" borderId="10" xfId="12" applyNumberFormat="1" applyFont="1" applyBorder="1" applyAlignment="1">
      <alignment horizontal="right" vertical="top" wrapText="1"/>
    </xf>
    <xf numFmtId="49" fontId="29" fillId="0" borderId="10" xfId="12" applyNumberFormat="1" applyFont="1" applyBorder="1"/>
    <xf numFmtId="168" fontId="29" fillId="0" borderId="10" xfId="12" applyNumberFormat="1" applyFont="1" applyBorder="1" applyAlignment="1">
      <alignment horizontal="right" vertical="top" wrapText="1"/>
    </xf>
    <xf numFmtId="0" fontId="29" fillId="0" borderId="10" xfId="12" applyFont="1" applyBorder="1" applyAlignment="1">
      <alignment horizontal="right" vertical="top" wrapText="1"/>
    </xf>
    <xf numFmtId="168" fontId="29" fillId="0" borderId="10" xfId="12" applyNumberFormat="1" applyFont="1" applyBorder="1" applyAlignment="1">
      <alignment horizontal="right" vertical="top"/>
    </xf>
    <xf numFmtId="0" fontId="29" fillId="0" borderId="10" xfId="12" applyFont="1" applyBorder="1" applyAlignment="1">
      <alignment horizontal="right" vertical="top"/>
    </xf>
    <xf numFmtId="0" fontId="29" fillId="0" borderId="0" xfId="12" applyFont="1" applyAlignment="1">
      <alignment wrapText="1"/>
    </xf>
    <xf numFmtId="0" fontId="24" fillId="0" borderId="0" xfId="12" applyFont="1" applyAlignment="1">
      <alignment wrapText="1"/>
    </xf>
    <xf numFmtId="170" fontId="25" fillId="0" borderId="10" xfId="12" applyNumberFormat="1" applyFont="1" applyBorder="1" applyAlignment="1">
      <alignment horizontal="right" vertical="top" wrapText="1"/>
    </xf>
    <xf numFmtId="170" fontId="29" fillId="0" borderId="10" xfId="12" applyNumberFormat="1" applyFont="1" applyBorder="1" applyAlignment="1">
      <alignment horizontal="right" vertical="top"/>
    </xf>
    <xf numFmtId="4" fontId="29" fillId="0" borderId="10" xfId="12" applyNumberFormat="1" applyFont="1" applyBorder="1" applyAlignment="1">
      <alignment horizontal="right" vertical="top"/>
    </xf>
    <xf numFmtId="2" fontId="25" fillId="0" borderId="10" xfId="12" applyNumberFormat="1" applyFont="1" applyBorder="1" applyAlignment="1">
      <alignment horizontal="right" vertical="top" wrapText="1"/>
    </xf>
    <xf numFmtId="2" fontId="29" fillId="0" borderId="10" xfId="12" applyNumberFormat="1" applyFont="1" applyBorder="1" applyAlignment="1">
      <alignment horizontal="right" vertical="top"/>
    </xf>
    <xf numFmtId="171" fontId="25" fillId="0" borderId="10" xfId="12" applyNumberFormat="1" applyFont="1" applyBorder="1" applyAlignment="1">
      <alignment horizontal="right" vertical="top" wrapText="1"/>
    </xf>
    <xf numFmtId="171" fontId="29" fillId="0" borderId="10" xfId="12" applyNumberFormat="1" applyFont="1" applyBorder="1" applyAlignment="1">
      <alignment horizontal="right" vertical="top"/>
    </xf>
    <xf numFmtId="4" fontId="29" fillId="0" borderId="10" xfId="12" applyNumberFormat="1" applyFont="1" applyBorder="1" applyAlignment="1">
      <alignment horizontal="right" vertical="top" wrapText="1"/>
    </xf>
    <xf numFmtId="0" fontId="30" fillId="0" borderId="0" xfId="12" applyFont="1" applyAlignment="1">
      <alignment horizontal="left" vertical="top"/>
    </xf>
    <xf numFmtId="0" fontId="25" fillId="0" borderId="0" xfId="12" applyFont="1"/>
    <xf numFmtId="0" fontId="25" fillId="0" borderId="0" xfId="12" applyFont="1" applyAlignment="1">
      <alignment wrapText="1"/>
    </xf>
    <xf numFmtId="4" fontId="25" fillId="0" borderId="10" xfId="12" applyNumberFormat="1" applyFont="1" applyBorder="1" applyAlignment="1">
      <alignment horizontal="right" vertical="top" wrapText="1"/>
    </xf>
    <xf numFmtId="0" fontId="31" fillId="0" borderId="10" xfId="3" applyFont="1" applyBorder="1" applyAlignment="1">
      <alignment horizontal="center" vertical="center" wrapText="1"/>
    </xf>
    <xf numFmtId="0" fontId="31" fillId="0" borderId="10" xfId="4" applyFont="1" applyBorder="1" applyAlignment="1">
      <alignment horizontal="center" wrapText="1"/>
    </xf>
    <xf numFmtId="49" fontId="32" fillId="2" borderId="10" xfId="3" applyNumberFormat="1" applyFont="1" applyFill="1" applyBorder="1" applyAlignment="1">
      <alignment horizontal="center" vertical="center" wrapText="1"/>
    </xf>
    <xf numFmtId="4" fontId="32" fillId="2" borderId="10" xfId="3" applyNumberFormat="1" applyFont="1" applyFill="1" applyBorder="1" applyAlignment="1">
      <alignment horizontal="right" vertical="center" wrapText="1"/>
    </xf>
    <xf numFmtId="49" fontId="31" fillId="0" borderId="10" xfId="3" applyNumberFormat="1" applyFont="1" applyBorder="1" applyAlignment="1">
      <alignment horizontal="center" vertical="center" wrapText="1"/>
    </xf>
    <xf numFmtId="168" fontId="31" fillId="0" borderId="10" xfId="3" applyNumberFormat="1" applyFont="1" applyBorder="1" applyAlignment="1">
      <alignment horizontal="right" vertical="center" wrapText="1"/>
    </xf>
    <xf numFmtId="4" fontId="31" fillId="0" borderId="10" xfId="3" applyNumberFormat="1" applyFont="1" applyBorder="1" applyAlignment="1">
      <alignment horizontal="right" vertical="center" wrapText="1"/>
    </xf>
    <xf numFmtId="4" fontId="31" fillId="0" borderId="10" xfId="3" applyNumberFormat="1" applyFont="1" applyBorder="1" applyAlignment="1">
      <alignment horizontal="center" vertical="center" wrapText="1"/>
    </xf>
    <xf numFmtId="4" fontId="32" fillId="2" borderId="10" xfId="3" applyNumberFormat="1" applyFont="1" applyFill="1" applyBorder="1" applyAlignment="1">
      <alignment horizontal="center" vertical="center" wrapText="1"/>
    </xf>
    <xf numFmtId="168" fontId="31" fillId="0" borderId="10" xfId="0" applyNumberFormat="1" applyFont="1" applyBorder="1" applyAlignment="1">
      <alignment horizontal="center" vertical="center" wrapText="1"/>
    </xf>
    <xf numFmtId="4" fontId="33" fillId="0" borderId="10" xfId="3" applyNumberFormat="1" applyFont="1" applyBorder="1" applyAlignment="1">
      <alignment horizontal="right" vertical="center" wrapText="1"/>
    </xf>
    <xf numFmtId="172" fontId="31" fillId="0" borderId="10" xfId="3" applyNumberFormat="1" applyFont="1" applyBorder="1" applyAlignment="1">
      <alignment horizontal="center" vertical="center" wrapText="1"/>
    </xf>
    <xf numFmtId="49" fontId="33" fillId="0" borderId="10" xfId="3" applyNumberFormat="1" applyFont="1" applyBorder="1" applyAlignment="1">
      <alignment horizontal="center" vertical="center" wrapText="1"/>
    </xf>
    <xf numFmtId="173" fontId="31" fillId="0" borderId="10" xfId="3" applyNumberFormat="1" applyFont="1" applyBorder="1" applyAlignment="1">
      <alignment horizontal="center" vertical="center" wrapText="1"/>
    </xf>
    <xf numFmtId="49" fontId="31" fillId="3" borderId="10" xfId="3" applyNumberFormat="1" applyFont="1" applyFill="1" applyBorder="1" applyAlignment="1">
      <alignment horizontal="center" vertical="center" wrapText="1"/>
    </xf>
    <xf numFmtId="4" fontId="31" fillId="3" borderId="10" xfId="3" applyNumberFormat="1" applyFont="1" applyFill="1" applyBorder="1" applyAlignment="1">
      <alignment horizontal="right" vertical="center" wrapText="1"/>
    </xf>
    <xf numFmtId="174" fontId="31" fillId="0" borderId="10" xfId="3" applyNumberFormat="1" applyFont="1" applyBorder="1" applyAlignment="1">
      <alignment horizontal="right" vertical="center" wrapText="1"/>
    </xf>
    <xf numFmtId="0" fontId="31" fillId="0" borderId="0" xfId="2" applyFont="1"/>
    <xf numFmtId="0" fontId="31" fillId="3" borderId="10" xfId="3" applyFont="1" applyFill="1" applyBorder="1" applyAlignment="1">
      <alignment horizontal="left" vertical="center" wrapText="1"/>
    </xf>
    <xf numFmtId="0" fontId="31" fillId="0" borderId="10" xfId="3" applyFont="1" applyBorder="1" applyAlignment="1">
      <alignment horizontal="left" vertical="center" wrapText="1"/>
    </xf>
    <xf numFmtId="0" fontId="33" fillId="0" borderId="10" xfId="3" applyFont="1" applyBorder="1" applyAlignment="1">
      <alignment horizontal="left" vertical="center" wrapText="1"/>
    </xf>
    <xf numFmtId="0" fontId="32" fillId="2" borderId="15" xfId="3" applyFont="1" applyFill="1" applyBorder="1" applyAlignment="1">
      <alignment horizontal="left" vertical="center" wrapText="1"/>
    </xf>
    <xf numFmtId="0" fontId="32" fillId="2" borderId="16" xfId="3" applyFont="1" applyFill="1" applyBorder="1" applyAlignment="1">
      <alignment horizontal="left" vertical="center" wrapText="1"/>
    </xf>
    <xf numFmtId="0" fontId="32" fillId="2" borderId="17" xfId="3" applyFont="1" applyFill="1" applyBorder="1" applyAlignment="1">
      <alignment horizontal="left" vertical="center" wrapText="1"/>
    </xf>
    <xf numFmtId="0" fontId="31" fillId="0" borderId="15" xfId="3" applyFont="1" applyBorder="1" applyAlignment="1">
      <alignment horizontal="left" vertical="center" wrapText="1"/>
    </xf>
    <xf numFmtId="0" fontId="31" fillId="0" borderId="17" xfId="3" applyFont="1" applyBorder="1" applyAlignment="1">
      <alignment horizontal="left" vertical="center" wrapText="1"/>
    </xf>
    <xf numFmtId="0" fontId="33" fillId="0" borderId="15" xfId="3" applyFont="1" applyBorder="1" applyAlignment="1">
      <alignment horizontal="left" vertical="center" wrapText="1"/>
    </xf>
    <xf numFmtId="0" fontId="33" fillId="0" borderId="17" xfId="3" applyFont="1" applyBorder="1" applyAlignment="1">
      <alignment horizontal="left" vertical="center" wrapText="1"/>
    </xf>
    <xf numFmtId="49" fontId="31" fillId="0" borderId="12" xfId="3" applyNumberFormat="1" applyFont="1" applyBorder="1" applyAlignment="1">
      <alignment horizontal="center" vertical="center" wrapText="1"/>
    </xf>
    <xf numFmtId="49" fontId="31" fillId="0" borderId="18" xfId="3" applyNumberFormat="1" applyFont="1" applyBorder="1" applyAlignment="1">
      <alignment horizontal="center" vertical="center" wrapText="1"/>
    </xf>
    <xf numFmtId="49" fontId="31" fillId="0" borderId="14" xfId="3" applyNumberFormat="1" applyFont="1" applyBorder="1" applyAlignment="1">
      <alignment horizontal="center" vertical="center" wrapText="1"/>
    </xf>
    <xf numFmtId="49" fontId="31" fillId="0" borderId="19" xfId="3" applyNumberFormat="1" applyFont="1" applyBorder="1" applyAlignment="1">
      <alignment horizontal="center" vertical="center" wrapText="1"/>
    </xf>
    <xf numFmtId="0" fontId="31" fillId="0" borderId="15" xfId="3" applyFont="1" applyBorder="1" applyAlignment="1">
      <alignment horizontal="center" vertical="center" wrapText="1"/>
    </xf>
    <xf numFmtId="0" fontId="31" fillId="0" borderId="16" xfId="3" applyFont="1" applyBorder="1" applyAlignment="1">
      <alignment horizontal="center" vertical="center" wrapText="1"/>
    </xf>
    <xf numFmtId="0" fontId="31" fillId="0" borderId="17" xfId="3" applyFont="1" applyBorder="1" applyAlignment="1">
      <alignment horizontal="center" vertical="center" wrapText="1"/>
    </xf>
    <xf numFmtId="0" fontId="31" fillId="0" borderId="9" xfId="3" applyFont="1" applyBorder="1" applyAlignment="1">
      <alignment horizontal="center" vertical="center" wrapText="1"/>
    </xf>
    <xf numFmtId="0" fontId="31" fillId="0" borderId="13" xfId="3" applyFont="1" applyBorder="1" applyAlignment="1">
      <alignment horizontal="center" vertical="center" wrapText="1"/>
    </xf>
    <xf numFmtId="0" fontId="31" fillId="0" borderId="15" xfId="4" applyFont="1" applyBorder="1" applyAlignment="1">
      <alignment horizontal="center" wrapText="1"/>
    </xf>
    <xf numFmtId="0" fontId="31" fillId="0" borderId="17" xfId="4" applyFont="1" applyBorder="1" applyAlignment="1">
      <alignment horizontal="center" wrapText="1"/>
    </xf>
    <xf numFmtId="0" fontId="18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24" fillId="0" borderId="15" xfId="12" applyFont="1" applyBorder="1" applyAlignment="1">
      <alignment horizontal="right" vertical="top" wrapText="1"/>
    </xf>
    <xf numFmtId="0" fontId="24" fillId="0" borderId="17" xfId="12" applyFont="1" applyBorder="1" applyAlignment="1">
      <alignment horizontal="right" vertical="top" wrapText="1"/>
    </xf>
    <xf numFmtId="0" fontId="28" fillId="0" borderId="15" xfId="12" applyFont="1" applyBorder="1" applyAlignment="1">
      <alignment horizontal="left" vertical="center" wrapText="1"/>
    </xf>
    <xf numFmtId="0" fontId="28" fillId="0" borderId="16" xfId="12" applyFont="1" applyBorder="1" applyAlignment="1">
      <alignment horizontal="left" vertical="center" wrapText="1"/>
    </xf>
    <xf numFmtId="0" fontId="28" fillId="0" borderId="17" xfId="12" applyFont="1" applyBorder="1" applyAlignment="1">
      <alignment horizontal="left" vertical="center" wrapText="1"/>
    </xf>
    <xf numFmtId="0" fontId="29" fillId="0" borderId="15" xfId="12" applyFont="1" applyBorder="1" applyAlignment="1">
      <alignment horizontal="right" vertical="top" wrapText="1"/>
    </xf>
    <xf numFmtId="0" fontId="29" fillId="0" borderId="17" xfId="12" applyFont="1" applyBorder="1" applyAlignment="1">
      <alignment horizontal="right" vertical="top" wrapText="1"/>
    </xf>
    <xf numFmtId="0" fontId="25" fillId="0" borderId="10" xfId="12" applyFont="1" applyBorder="1" applyAlignment="1">
      <alignment horizontal="center" vertical="center" wrapText="1"/>
    </xf>
    <xf numFmtId="0" fontId="25" fillId="0" borderId="9" xfId="12" applyFont="1" applyBorder="1" applyAlignment="1">
      <alignment horizontal="center" vertical="center" wrapText="1"/>
    </xf>
    <xf numFmtId="0" fontId="25" fillId="0" borderId="13" xfId="12" applyFont="1" applyBorder="1" applyAlignment="1">
      <alignment horizontal="center" vertical="center" wrapText="1"/>
    </xf>
    <xf numFmtId="0" fontId="25" fillId="0" borderId="12" xfId="12" applyFont="1" applyBorder="1" applyAlignment="1">
      <alignment horizontal="center" vertical="center" wrapText="1"/>
    </xf>
    <xf numFmtId="0" fontId="25" fillId="0" borderId="14" xfId="12" applyFont="1" applyBorder="1" applyAlignment="1">
      <alignment horizontal="center" vertical="center" wrapText="1"/>
    </xf>
    <xf numFmtId="0" fontId="18" fillId="0" borderId="8" xfId="12" applyFont="1" applyBorder="1" applyAlignment="1">
      <alignment horizontal="center" vertical="top"/>
    </xf>
    <xf numFmtId="0" fontId="23" fillId="0" borderId="0" xfId="12" applyFont="1" applyAlignment="1">
      <alignment horizontal="left"/>
    </xf>
    <xf numFmtId="49" fontId="25" fillId="0" borderId="9" xfId="12" applyNumberFormat="1" applyFont="1" applyBorder="1" applyAlignment="1">
      <alignment horizontal="center" vertical="center" wrapText="1"/>
    </xf>
    <xf numFmtId="49" fontId="25" fillId="0" borderId="11" xfId="12" applyNumberFormat="1" applyFont="1" applyBorder="1" applyAlignment="1">
      <alignment horizontal="center" vertical="center" wrapText="1"/>
    </xf>
    <xf numFmtId="49" fontId="25" fillId="0" borderId="13" xfId="12" applyNumberFormat="1" applyFont="1" applyBorder="1" applyAlignment="1">
      <alignment horizontal="center" vertical="center" wrapText="1"/>
    </xf>
    <xf numFmtId="0" fontId="25" fillId="0" borderId="11" xfId="12" applyFont="1" applyBorder="1" applyAlignment="1">
      <alignment horizontal="center" vertical="center" wrapText="1"/>
    </xf>
    <xf numFmtId="0" fontId="23" fillId="0" borderId="0" xfId="12" applyFont="1" applyAlignment="1">
      <alignment horizontal="center" wrapText="1"/>
    </xf>
    <xf numFmtId="0" fontId="23" fillId="0" borderId="7" xfId="12" applyFont="1" applyBorder="1" applyAlignment="1">
      <alignment horizontal="left" wrapText="1"/>
    </xf>
    <xf numFmtId="0" fontId="18" fillId="0" borderId="8" xfId="12" applyFont="1" applyBorder="1" applyAlignment="1">
      <alignment horizontal="center"/>
    </xf>
    <xf numFmtId="0" fontId="23" fillId="0" borderId="0" xfId="12" applyFont="1" applyAlignment="1">
      <alignment horizontal="center"/>
    </xf>
    <xf numFmtId="0" fontId="27" fillId="0" borderId="0" xfId="12" applyFont="1" applyAlignment="1">
      <alignment horizontal="center"/>
    </xf>
    <xf numFmtId="0" fontId="11" fillId="0" borderId="7" xfId="1" applyFont="1" applyBorder="1" applyAlignment="1">
      <alignment horizontal="center" vertical="center" wrapText="1"/>
    </xf>
    <xf numFmtId="168" fontId="29" fillId="0" borderId="10" xfId="12" applyNumberFormat="1" applyFont="1" applyFill="1" applyBorder="1" applyAlignment="1">
      <alignment horizontal="right" vertical="top" wrapText="1"/>
    </xf>
    <xf numFmtId="0" fontId="29" fillId="0" borderId="10" xfId="12" applyFont="1" applyFill="1" applyBorder="1" applyAlignment="1">
      <alignment horizontal="right" vertical="top" wrapText="1"/>
    </xf>
    <xf numFmtId="168" fontId="29" fillId="0" borderId="10" xfId="12" applyNumberFormat="1" applyFont="1" applyFill="1" applyBorder="1" applyAlignment="1">
      <alignment horizontal="right" vertical="top"/>
    </xf>
    <xf numFmtId="170" fontId="29" fillId="0" borderId="10" xfId="12" applyNumberFormat="1" applyFont="1" applyFill="1" applyBorder="1" applyAlignment="1">
      <alignment horizontal="right" vertical="top"/>
    </xf>
    <xf numFmtId="4" fontId="29" fillId="0" borderId="10" xfId="12" applyNumberFormat="1" applyFont="1" applyFill="1" applyBorder="1" applyAlignment="1">
      <alignment horizontal="right" vertical="top"/>
    </xf>
  </cellXfs>
  <cellStyles count="13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12" xr:uid="{1B19D782-0F12-427E-8E13-F921FD7EEA9A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8" xr:uid="{B0329762-FF93-41CD-B270-901D523FB8E2}"/>
    <cellStyle name="Финансовый 2 2 2" xfId="10" xr:uid="{CA7FF05D-497C-4B68-8C4C-0D22EDB24155}"/>
    <cellStyle name="Финансовый 2 3" xfId="9" xr:uid="{22641557-FB11-4E93-8A54-79C25FAB8BF7}"/>
    <cellStyle name="Финансовый 2 3 2" xfId="11" xr:uid="{AD28D530-A52A-454A-AE8D-F8192E8119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82" zoomScaleNormal="82" workbookViewId="0">
      <selection activeCell="C16" sqref="C16"/>
    </sheetView>
  </sheetViews>
  <sheetFormatPr defaultColWidth="8.85546875" defaultRowHeight="15" x14ac:dyDescent="0.25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9.28515625" style="2" customWidth="1"/>
    <col min="5" max="5" width="10.7109375" style="91" customWidth="1"/>
    <col min="6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109" t="s">
        <v>82</v>
      </c>
      <c r="F1" s="102" t="s">
        <v>83</v>
      </c>
      <c r="G1" s="103"/>
      <c r="H1" s="106" t="s">
        <v>84</v>
      </c>
      <c r="I1" s="107"/>
      <c r="J1" s="107"/>
      <c r="K1" s="108"/>
      <c r="L1" s="109" t="s">
        <v>33</v>
      </c>
      <c r="M1" s="109" t="s">
        <v>85</v>
      </c>
    </row>
    <row r="2" spans="1:13" ht="45" x14ac:dyDescent="0.2">
      <c r="A2" s="3"/>
      <c r="B2" s="3" t="s">
        <v>0</v>
      </c>
      <c r="C2" s="17" t="s">
        <v>16</v>
      </c>
      <c r="E2" s="110"/>
      <c r="F2" s="104"/>
      <c r="G2" s="105"/>
      <c r="H2" s="74" t="s">
        <v>86</v>
      </c>
      <c r="I2" s="74" t="s">
        <v>87</v>
      </c>
      <c r="J2" s="74" t="s">
        <v>88</v>
      </c>
      <c r="K2" s="74" t="s">
        <v>89</v>
      </c>
      <c r="L2" s="110"/>
      <c r="M2" s="110"/>
    </row>
    <row r="3" spans="1:13" x14ac:dyDescent="0.25">
      <c r="A3" s="4"/>
      <c r="B3" s="4"/>
      <c r="C3" s="4"/>
      <c r="E3" s="75">
        <v>1</v>
      </c>
      <c r="F3" s="111">
        <v>2</v>
      </c>
      <c r="G3" s="112"/>
      <c r="H3" s="75">
        <v>3</v>
      </c>
      <c r="I3" s="75">
        <v>4</v>
      </c>
      <c r="J3" s="75">
        <v>5</v>
      </c>
      <c r="K3" s="75">
        <v>6</v>
      </c>
      <c r="L3" s="75">
        <v>7</v>
      </c>
      <c r="M3" s="75">
        <v>8</v>
      </c>
    </row>
    <row r="4" spans="1:13" x14ac:dyDescent="0.2">
      <c r="A4" s="3"/>
      <c r="B4" s="3"/>
      <c r="C4" s="3"/>
      <c r="E4" s="76" t="s">
        <v>90</v>
      </c>
      <c r="F4" s="95" t="s">
        <v>91</v>
      </c>
      <c r="G4" s="97"/>
      <c r="H4" s="77"/>
      <c r="I4" s="77"/>
      <c r="J4" s="77"/>
      <c r="K4" s="77"/>
      <c r="L4" s="77"/>
      <c r="M4" s="77"/>
    </row>
    <row r="5" spans="1:13" x14ac:dyDescent="0.2">
      <c r="A5" s="3"/>
      <c r="B5" s="3"/>
      <c r="C5" s="3"/>
      <c r="E5" s="78" t="s">
        <v>92</v>
      </c>
      <c r="F5" s="98" t="s">
        <v>93</v>
      </c>
      <c r="G5" s="99"/>
      <c r="H5" s="79">
        <v>115.322</v>
      </c>
      <c r="I5" s="80">
        <v>60441.338999999993</v>
      </c>
      <c r="J5" s="80">
        <v>3324.4530000000004</v>
      </c>
      <c r="K5" s="79">
        <v>126.22499999999999</v>
      </c>
      <c r="L5" s="79">
        <f>SUM(H5:K5)</f>
        <v>64007.338999999993</v>
      </c>
      <c r="M5" s="81" t="s">
        <v>94</v>
      </c>
    </row>
    <row r="6" spans="1:13" ht="25.5" x14ac:dyDescent="0.2">
      <c r="A6" s="3"/>
      <c r="B6" s="5" t="s">
        <v>128</v>
      </c>
      <c r="C6" s="18">
        <f>C26</f>
        <v>88017.945748615733</v>
      </c>
      <c r="E6" s="78" t="s">
        <v>95</v>
      </c>
      <c r="F6" s="98" t="s">
        <v>96</v>
      </c>
      <c r="G6" s="99"/>
      <c r="H6" s="80">
        <f>H5*1.2</f>
        <v>138.38640000000001</v>
      </c>
      <c r="I6" s="80">
        <f t="shared" ref="I6:K6" si="0">I5*1.2</f>
        <v>72529.606799999994</v>
      </c>
      <c r="J6" s="80">
        <f t="shared" si="0"/>
        <v>3989.3436000000002</v>
      </c>
      <c r="K6" s="80">
        <f t="shared" si="0"/>
        <v>151.47</v>
      </c>
      <c r="L6" s="80">
        <f>SUM(H6:K6)</f>
        <v>76808.806799999991</v>
      </c>
      <c r="M6" s="81" t="s">
        <v>94</v>
      </c>
    </row>
    <row r="7" spans="1:13" x14ac:dyDescent="0.2">
      <c r="A7" s="3"/>
      <c r="B7" s="3"/>
      <c r="C7" s="3"/>
      <c r="E7" s="76" t="s">
        <v>110</v>
      </c>
      <c r="F7" s="95" t="s">
        <v>97</v>
      </c>
      <c r="G7" s="96"/>
      <c r="H7" s="96"/>
      <c r="I7" s="97"/>
      <c r="J7" s="77"/>
      <c r="K7" s="77"/>
      <c r="L7" s="77"/>
      <c r="M7" s="82"/>
    </row>
    <row r="8" spans="1:13" x14ac:dyDescent="0.2">
      <c r="A8" s="4"/>
      <c r="B8" s="4"/>
      <c r="C8" s="4"/>
      <c r="E8" s="78" t="s">
        <v>111</v>
      </c>
      <c r="F8" s="98" t="s">
        <v>98</v>
      </c>
      <c r="G8" s="99"/>
      <c r="H8" s="79">
        <v>19.32</v>
      </c>
      <c r="I8" s="79">
        <v>18229.558000000001</v>
      </c>
      <c r="J8" s="79">
        <v>1996.498</v>
      </c>
      <c r="K8" s="79">
        <v>61.673999999999999</v>
      </c>
      <c r="L8" s="83">
        <f>SUM(H8:K8)</f>
        <v>20307.05</v>
      </c>
      <c r="M8" s="81" t="s">
        <v>94</v>
      </c>
    </row>
    <row r="9" spans="1:13" x14ac:dyDescent="0.2">
      <c r="A9" s="3"/>
      <c r="B9" s="3"/>
      <c r="C9" s="3"/>
      <c r="E9" s="78" t="s">
        <v>112</v>
      </c>
      <c r="F9" s="98" t="s">
        <v>99</v>
      </c>
      <c r="G9" s="99"/>
      <c r="H9" s="79">
        <v>69.221999999999994</v>
      </c>
      <c r="I9" s="79">
        <v>22761.18</v>
      </c>
      <c r="J9" s="79">
        <v>124.84</v>
      </c>
      <c r="K9" s="79">
        <v>19.170000000000002</v>
      </c>
      <c r="L9" s="83">
        <f>SUM(H9:K9)</f>
        <v>22974.412</v>
      </c>
      <c r="M9" s="81" t="s">
        <v>94</v>
      </c>
    </row>
    <row r="10" spans="1:13" x14ac:dyDescent="0.2">
      <c r="A10" s="3"/>
      <c r="B10" s="6" t="s">
        <v>14</v>
      </c>
      <c r="C10" s="3"/>
      <c r="E10" s="78" t="s">
        <v>113</v>
      </c>
      <c r="F10" s="98" t="s">
        <v>100</v>
      </c>
      <c r="G10" s="99"/>
      <c r="H10" s="79">
        <v>0</v>
      </c>
      <c r="I10" s="79">
        <v>5068.4790000000003</v>
      </c>
      <c r="J10" s="79">
        <v>0</v>
      </c>
      <c r="K10" s="79">
        <v>0</v>
      </c>
      <c r="L10" s="83">
        <f t="shared" ref="L10:L12" si="1">SUM(H10:K10)</f>
        <v>5068.4790000000003</v>
      </c>
      <c r="M10" s="81" t="s">
        <v>94</v>
      </c>
    </row>
    <row r="11" spans="1:13" x14ac:dyDescent="0.2">
      <c r="A11" s="3"/>
      <c r="B11" s="3"/>
      <c r="C11" s="3"/>
      <c r="E11" s="78" t="s">
        <v>114</v>
      </c>
      <c r="F11" s="98" t="s">
        <v>101</v>
      </c>
      <c r="G11" s="99"/>
      <c r="H11" s="79">
        <v>26.78</v>
      </c>
      <c r="I11" s="79">
        <v>14382.121999999999</v>
      </c>
      <c r="J11" s="79">
        <v>1203.115</v>
      </c>
      <c r="K11" s="79">
        <v>45.381</v>
      </c>
      <c r="L11" s="83">
        <f t="shared" si="1"/>
        <v>15657.397999999999</v>
      </c>
      <c r="M11" s="81" t="s">
        <v>94</v>
      </c>
    </row>
    <row r="12" spans="1:13" ht="15.75" x14ac:dyDescent="0.2">
      <c r="A12" s="7"/>
      <c r="B12" s="115" t="s">
        <v>3</v>
      </c>
      <c r="C12" s="115"/>
      <c r="E12" s="78" t="s">
        <v>115</v>
      </c>
      <c r="F12" s="98" t="s">
        <v>102</v>
      </c>
      <c r="G12" s="99"/>
      <c r="H12" s="79"/>
      <c r="I12" s="79"/>
      <c r="J12" s="79"/>
      <c r="K12" s="79"/>
      <c r="L12" s="83">
        <f t="shared" si="1"/>
        <v>0</v>
      </c>
      <c r="M12" s="81" t="s">
        <v>94</v>
      </c>
    </row>
    <row r="13" spans="1:13" x14ac:dyDescent="0.2">
      <c r="A13" s="3"/>
      <c r="B13" s="3"/>
      <c r="C13" s="3"/>
      <c r="E13" s="78"/>
      <c r="F13" s="100" t="s">
        <v>103</v>
      </c>
      <c r="G13" s="101"/>
      <c r="H13" s="84">
        <f>SUM(H8:H12)</f>
        <v>115.322</v>
      </c>
      <c r="I13" s="84">
        <f>SUM(I8:I12)</f>
        <v>60441.338999999993</v>
      </c>
      <c r="J13" s="84">
        <f>SUM(J8:J12)</f>
        <v>3324.4530000000004</v>
      </c>
      <c r="K13" s="84">
        <f>SUM(K8:K12)</f>
        <v>126.22499999999999</v>
      </c>
      <c r="L13" s="84">
        <f>SUM(L8:L12)</f>
        <v>64007.339</v>
      </c>
      <c r="M13" s="81" t="s">
        <v>94</v>
      </c>
    </row>
    <row r="14" spans="1:13" ht="94.5" customHeight="1" x14ac:dyDescent="0.2">
      <c r="A14" s="3"/>
      <c r="B14" s="139" t="s">
        <v>130</v>
      </c>
      <c r="C14" s="139"/>
      <c r="E14" s="76" t="s">
        <v>116</v>
      </c>
      <c r="F14" s="95" t="s">
        <v>104</v>
      </c>
      <c r="G14" s="96"/>
      <c r="H14" s="96"/>
      <c r="I14" s="96"/>
      <c r="J14" s="97"/>
      <c r="K14" s="77"/>
      <c r="L14" s="77"/>
      <c r="M14" s="82"/>
    </row>
    <row r="15" spans="1:13" x14ac:dyDescent="0.2">
      <c r="A15" s="4"/>
      <c r="B15" s="114" t="s">
        <v>1</v>
      </c>
      <c r="C15" s="114"/>
      <c r="E15" s="78" t="s">
        <v>117</v>
      </c>
      <c r="F15" s="93" t="s">
        <v>98</v>
      </c>
      <c r="G15" s="93"/>
      <c r="H15" s="90">
        <f>H8*$M$15/100</f>
        <v>20.82696</v>
      </c>
      <c r="I15" s="90">
        <f t="shared" ref="I15:L15" si="2">I8*$M$15/100</f>
        <v>19651.463523999999</v>
      </c>
      <c r="J15" s="90">
        <f t="shared" si="2"/>
        <v>2152.2248439999998</v>
      </c>
      <c r="K15" s="90">
        <f t="shared" si="2"/>
        <v>66.484572</v>
      </c>
      <c r="L15" s="90">
        <f t="shared" si="2"/>
        <v>21890.999899999999</v>
      </c>
      <c r="M15" s="85">
        <v>107.8</v>
      </c>
    </row>
    <row r="16" spans="1:13" x14ac:dyDescent="0.2">
      <c r="A16" s="3"/>
      <c r="B16" s="3"/>
      <c r="C16" s="3"/>
      <c r="E16" s="78" t="s">
        <v>118</v>
      </c>
      <c r="F16" s="93" t="s">
        <v>99</v>
      </c>
      <c r="G16" s="93"/>
      <c r="H16" s="90">
        <f>H9*$M$15/100*$M$16/100</f>
        <v>78.576245747999991</v>
      </c>
      <c r="I16" s="90">
        <f t="shared" ref="I16:L16" si="3">I9*$M$15/100*$M$16/100</f>
        <v>25836.989298119996</v>
      </c>
      <c r="J16" s="90">
        <f t="shared" si="3"/>
        <v>141.71012855999999</v>
      </c>
      <c r="K16" s="90">
        <f t="shared" si="3"/>
        <v>21.760518780000002</v>
      </c>
      <c r="L16" s="90">
        <f t="shared" si="3"/>
        <v>26079.036191208001</v>
      </c>
      <c r="M16" s="85">
        <v>105.3</v>
      </c>
    </row>
    <row r="17" spans="1:13" ht="15.75" x14ac:dyDescent="0.2">
      <c r="A17" s="3"/>
      <c r="B17" s="3"/>
      <c r="C17" s="3"/>
      <c r="D17" s="12"/>
      <c r="E17" s="78" t="s">
        <v>119</v>
      </c>
      <c r="F17" s="93" t="s">
        <v>100</v>
      </c>
      <c r="G17" s="93"/>
      <c r="H17" s="90">
        <f>H10*$M$15/100*$M$16/100*$M$17/100</f>
        <v>0</v>
      </c>
      <c r="I17" s="90">
        <f t="shared" ref="I17:L17" si="4">I10*$M$15/100*$M$16/100*$M$17/100</f>
        <v>6006.5525661981837</v>
      </c>
      <c r="J17" s="90">
        <f t="shared" si="4"/>
        <v>0</v>
      </c>
      <c r="K17" s="90">
        <f t="shared" si="4"/>
        <v>0</v>
      </c>
      <c r="L17" s="90">
        <f t="shared" si="4"/>
        <v>6006.5525661981837</v>
      </c>
      <c r="M17" s="85">
        <v>104.4</v>
      </c>
    </row>
    <row r="18" spans="1:13" ht="28.5" x14ac:dyDescent="0.2">
      <c r="A18" s="8" t="s">
        <v>2</v>
      </c>
      <c r="B18" s="11" t="s">
        <v>4</v>
      </c>
      <c r="C18" s="14" t="s">
        <v>5</v>
      </c>
      <c r="D18" s="12"/>
      <c r="E18" s="78" t="s">
        <v>120</v>
      </c>
      <c r="F18" s="93" t="s">
        <v>101</v>
      </c>
      <c r="G18" s="93"/>
      <c r="H18" s="90">
        <f>H11*$M$15/100*$M$16/100*$M$17/100*$M$18/100</f>
        <v>33.13284295793472</v>
      </c>
      <c r="I18" s="90">
        <f t="shared" ref="I18:L18" si="5">I11*$M$15/100*$M$16/100*$M$17/100*$M$18/100</f>
        <v>17793.898044356156</v>
      </c>
      <c r="J18" s="90">
        <f t="shared" si="5"/>
        <v>1488.5220446353858</v>
      </c>
      <c r="K18" s="90">
        <f t="shared" si="5"/>
        <v>56.146435633832532</v>
      </c>
      <c r="L18" s="90">
        <f t="shared" si="5"/>
        <v>19371.699367583311</v>
      </c>
      <c r="M18" s="85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78" t="s">
        <v>121</v>
      </c>
      <c r="F19" s="93" t="s">
        <v>102</v>
      </c>
      <c r="G19" s="93"/>
      <c r="H19" s="90">
        <f>H12*$M$15/100*$M$16/100*$M$17/100*$M$18/100*$M$19/100</f>
        <v>0</v>
      </c>
      <c r="I19" s="90">
        <f t="shared" ref="I19:L19" si="6">I12*$M$15/100*$M$16/100*$M$17/100*$M$18/100*$M$19/100</f>
        <v>0</v>
      </c>
      <c r="J19" s="90">
        <f t="shared" si="6"/>
        <v>0</v>
      </c>
      <c r="K19" s="90">
        <f t="shared" si="6"/>
        <v>0</v>
      </c>
      <c r="L19" s="90">
        <f t="shared" si="6"/>
        <v>0</v>
      </c>
      <c r="M19" s="85">
        <v>104.4</v>
      </c>
    </row>
    <row r="20" spans="1:13" x14ac:dyDescent="0.2">
      <c r="A20" s="9">
        <v>1</v>
      </c>
      <c r="B20" s="13" t="s">
        <v>6</v>
      </c>
      <c r="C20" s="16">
        <v>64007.339</v>
      </c>
      <c r="D20" s="19"/>
      <c r="E20" s="86"/>
      <c r="F20" s="94" t="s">
        <v>103</v>
      </c>
      <c r="G20" s="94"/>
      <c r="H20" s="84">
        <f>SUM(H15:H19)</f>
        <v>132.53604870593472</v>
      </c>
      <c r="I20" s="84">
        <f t="shared" ref="I20:K20" si="7">SUM(I15:I19)</f>
        <v>69288.903432674328</v>
      </c>
      <c r="J20" s="84">
        <f t="shared" si="7"/>
        <v>3782.4570171953856</v>
      </c>
      <c r="K20" s="84">
        <f t="shared" si="7"/>
        <v>144.39152641383254</v>
      </c>
      <c r="L20" s="84">
        <f>SUM(L15:L19)</f>
        <v>73348.288024989495</v>
      </c>
      <c r="M20" s="87"/>
    </row>
    <row r="21" spans="1:13" x14ac:dyDescent="0.2">
      <c r="A21" s="9">
        <v>1.1000000000000001</v>
      </c>
      <c r="B21" s="13" t="s">
        <v>7</v>
      </c>
      <c r="C21" s="16">
        <v>60441.338999999993</v>
      </c>
      <c r="D21" s="20"/>
      <c r="E21" s="76" t="s">
        <v>122</v>
      </c>
      <c r="F21" s="95" t="s">
        <v>107</v>
      </c>
      <c r="G21" s="96"/>
      <c r="H21" s="96"/>
      <c r="I21" s="96"/>
      <c r="J21" s="97"/>
      <c r="K21" s="80"/>
      <c r="L21" s="80"/>
      <c r="M21" s="87"/>
    </row>
    <row r="22" spans="1:13" x14ac:dyDescent="0.2">
      <c r="A22" s="9">
        <v>1.2</v>
      </c>
      <c r="B22" s="13" t="s">
        <v>8</v>
      </c>
      <c r="C22" s="16">
        <v>3324.4530000000004</v>
      </c>
      <c r="D22" s="20"/>
      <c r="E22" s="78" t="s">
        <v>123</v>
      </c>
      <c r="F22" s="93" t="s">
        <v>98</v>
      </c>
      <c r="G22" s="93"/>
      <c r="H22" s="80">
        <f>H8*$M$22/100*1.2</f>
        <v>24.992352</v>
      </c>
      <c r="I22" s="80">
        <f t="shared" ref="I22:K22" si="8">I8*$M$22/100*1.2</f>
        <v>23581.756228799997</v>
      </c>
      <c r="J22" s="80">
        <f t="shared" si="8"/>
        <v>2582.6698127999998</v>
      </c>
      <c r="K22" s="80">
        <f t="shared" si="8"/>
        <v>79.781486399999991</v>
      </c>
      <c r="L22" s="80">
        <f>SUM(H22:K22)</f>
        <v>26269.199879999996</v>
      </c>
      <c r="M22" s="85">
        <v>107.8</v>
      </c>
    </row>
    <row r="23" spans="1:13" x14ac:dyDescent="0.2">
      <c r="A23" s="9">
        <v>1.3</v>
      </c>
      <c r="B23" s="13" t="s">
        <v>9</v>
      </c>
      <c r="C23" s="16">
        <v>241.547</v>
      </c>
      <c r="D23" s="20"/>
      <c r="E23" s="78" t="s">
        <v>124</v>
      </c>
      <c r="F23" s="93" t="s">
        <v>99</v>
      </c>
      <c r="G23" s="93"/>
      <c r="H23" s="80">
        <f>H9*$M$22/100*$M$23/100*1.2</f>
        <v>94.291494897599989</v>
      </c>
      <c r="I23" s="80">
        <f t="shared" ref="I23:K23" si="9">I9*$M$22/100*$M$23/100*1.2</f>
        <v>31004.387157743993</v>
      </c>
      <c r="J23" s="80">
        <f t="shared" si="9"/>
        <v>170.05215427199997</v>
      </c>
      <c r="K23" s="80">
        <f t="shared" si="9"/>
        <v>26.112622536</v>
      </c>
      <c r="L23" s="80">
        <f t="shared" ref="L23:L26" si="10">SUM(H23:K23)</f>
        <v>31294.843429449593</v>
      </c>
      <c r="M23" s="85">
        <v>105.3</v>
      </c>
    </row>
    <row r="24" spans="1:13" x14ac:dyDescent="0.2">
      <c r="A24" s="9">
        <v>2</v>
      </c>
      <c r="B24" s="13" t="s">
        <v>10</v>
      </c>
      <c r="C24" s="16">
        <v>76808.807000000001</v>
      </c>
      <c r="E24" s="78" t="s">
        <v>125</v>
      </c>
      <c r="F24" s="93" t="s">
        <v>100</v>
      </c>
      <c r="G24" s="93"/>
      <c r="H24" s="80">
        <f>H10*$M$22/100*$M$23/100*$M$24/100*1.2</f>
        <v>0</v>
      </c>
      <c r="I24" s="80">
        <f t="shared" ref="I24:K24" si="11">I10*$M$22/100*$M$23/100*$M$24/100*1.2</f>
        <v>7207.8630794378205</v>
      </c>
      <c r="J24" s="80">
        <f t="shared" si="11"/>
        <v>0</v>
      </c>
      <c r="K24" s="80">
        <f t="shared" si="11"/>
        <v>0</v>
      </c>
      <c r="L24" s="80">
        <f t="shared" si="10"/>
        <v>7207.8630794378205</v>
      </c>
      <c r="M24" s="85">
        <v>104.4</v>
      </c>
    </row>
    <row r="25" spans="1:13" x14ac:dyDescent="0.2">
      <c r="A25" s="9">
        <v>2.1</v>
      </c>
      <c r="B25" s="13" t="s">
        <v>11</v>
      </c>
      <c r="C25" s="16">
        <v>12801.467999999999</v>
      </c>
      <c r="E25" s="78" t="s">
        <v>126</v>
      </c>
      <c r="F25" s="93" t="s">
        <v>101</v>
      </c>
      <c r="G25" s="93"/>
      <c r="H25" s="80">
        <f>H11*$M$22/100*$M$23/100*$M$24/100*$M$25/100*1.2</f>
        <v>39.759411549521666</v>
      </c>
      <c r="I25" s="80">
        <f t="shared" ref="I25:K25" si="12">I11*$M$22/100*$M$23/100*$M$24/100*$M$25/100*1.2</f>
        <v>21352.677653227387</v>
      </c>
      <c r="J25" s="80">
        <f t="shared" si="12"/>
        <v>1786.2264535624629</v>
      </c>
      <c r="K25" s="80">
        <f t="shared" si="12"/>
        <v>67.375722760599032</v>
      </c>
      <c r="L25" s="80">
        <f t="shared" si="10"/>
        <v>23246.039241099974</v>
      </c>
      <c r="M25" s="85">
        <v>104.4</v>
      </c>
    </row>
    <row r="26" spans="1:13" ht="24" x14ac:dyDescent="0.2">
      <c r="A26" s="9">
        <v>3</v>
      </c>
      <c r="B26" s="13" t="s">
        <v>12</v>
      </c>
      <c r="C26" s="16">
        <v>88017.945748615733</v>
      </c>
      <c r="D26" s="19">
        <f>C26/1.2</f>
        <v>73348.288123846447</v>
      </c>
      <c r="E26" s="78" t="s">
        <v>127</v>
      </c>
      <c r="F26" s="93" t="s">
        <v>102</v>
      </c>
      <c r="G26" s="93"/>
      <c r="H26" s="80">
        <f>H12*$M$22/100*$M$23/100*$M$24/100*$M$25/100*$M$26/100*1.2</f>
        <v>0</v>
      </c>
      <c r="I26" s="80">
        <f t="shared" ref="I26:K26" si="13">I12*$M$22/100*$M$23/100*$M$24/100*$M$25/100*$M$26/100*1.2</f>
        <v>0</v>
      </c>
      <c r="J26" s="80">
        <f t="shared" si="13"/>
        <v>0</v>
      </c>
      <c r="K26" s="80">
        <f t="shared" si="13"/>
        <v>0</v>
      </c>
      <c r="L26" s="80">
        <f t="shared" si="10"/>
        <v>0</v>
      </c>
      <c r="M26" s="85">
        <v>104.4</v>
      </c>
    </row>
    <row r="27" spans="1:13" x14ac:dyDescent="0.2">
      <c r="A27" s="3"/>
      <c r="C27" s="3"/>
      <c r="E27" s="78"/>
      <c r="F27" s="94" t="s">
        <v>103</v>
      </c>
      <c r="G27" s="94"/>
      <c r="H27" s="84">
        <f>SUM(H22:H26)</f>
        <v>159.04325844712164</v>
      </c>
      <c r="I27" s="84">
        <f t="shared" ref="I27:K27" si="14">SUM(I22:I26)</f>
        <v>83146.684119209196</v>
      </c>
      <c r="J27" s="84">
        <f t="shared" si="14"/>
        <v>4538.9484206344623</v>
      </c>
      <c r="K27" s="84">
        <f t="shared" si="14"/>
        <v>173.26983169659903</v>
      </c>
      <c r="L27" s="84">
        <f>SUM(L22:L26)</f>
        <v>88017.945629987385</v>
      </c>
      <c r="M27" s="87"/>
    </row>
    <row r="28" spans="1:13" ht="25.5" customHeight="1" x14ac:dyDescent="0.2">
      <c r="A28" s="113" t="s">
        <v>13</v>
      </c>
      <c r="B28" s="113"/>
      <c r="C28" s="113"/>
      <c r="E28" s="88" t="s">
        <v>105</v>
      </c>
      <c r="F28" s="92" t="s">
        <v>108</v>
      </c>
      <c r="G28" s="92"/>
      <c r="H28" s="89">
        <f>H20</f>
        <v>132.53604870593472</v>
      </c>
      <c r="I28" s="89">
        <f t="shared" ref="I28" si="15">I20</f>
        <v>69288.903432674328</v>
      </c>
      <c r="J28" s="89">
        <f>J20</f>
        <v>3782.4570171953856</v>
      </c>
      <c r="K28" s="89">
        <f>K20</f>
        <v>144.39152641383254</v>
      </c>
      <c r="L28" s="89">
        <f>L20</f>
        <v>73348.288024989495</v>
      </c>
      <c r="M28" s="81" t="s">
        <v>94</v>
      </c>
    </row>
    <row r="29" spans="1:13" x14ac:dyDescent="0.2">
      <c r="E29" s="88" t="s">
        <v>106</v>
      </c>
      <c r="F29" s="92" t="s">
        <v>109</v>
      </c>
      <c r="G29" s="92"/>
      <c r="H29" s="89">
        <f>H27</f>
        <v>159.04325844712164</v>
      </c>
      <c r="I29" s="89">
        <f t="shared" ref="I29:K29" si="16">I27</f>
        <v>83146.684119209196</v>
      </c>
      <c r="J29" s="89">
        <f t="shared" si="16"/>
        <v>4538.9484206344623</v>
      </c>
      <c r="K29" s="89">
        <f t="shared" si="16"/>
        <v>173.26983169659903</v>
      </c>
      <c r="L29" s="89">
        <f>SUM(H29:K29)</f>
        <v>88017.945629987385</v>
      </c>
      <c r="M29" s="81" t="s">
        <v>94</v>
      </c>
    </row>
    <row r="31" spans="1:13" ht="15" customHeight="1" x14ac:dyDescent="0.25"/>
    <row r="32" spans="1:13" x14ac:dyDescent="0.25">
      <c r="C32" s="1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A28:C28"/>
    <mergeCell ref="B15:C15"/>
    <mergeCell ref="B12:C12"/>
    <mergeCell ref="B14:C14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19C4D-D391-49E8-AA28-0222A826D716}">
  <sheetPr>
    <pageSetUpPr fitToPage="1"/>
  </sheetPr>
  <dimension ref="A1:W49"/>
  <sheetViews>
    <sheetView topLeftCell="A25" workbookViewId="0">
      <selection activeCell="B39" sqref="B39:C39"/>
    </sheetView>
  </sheetViews>
  <sheetFormatPr defaultColWidth="9.140625" defaultRowHeight="11.25" customHeight="1" x14ac:dyDescent="0.2"/>
  <cols>
    <col min="1" max="1" width="6.7109375" style="38" customWidth="1"/>
    <col min="2" max="2" width="20.140625" style="38" customWidth="1"/>
    <col min="3" max="3" width="32.7109375" style="71" customWidth="1"/>
    <col min="4" max="8" width="14" style="71" customWidth="1"/>
    <col min="9" max="9" width="9.140625" style="71"/>
    <col min="10" max="14" width="88.7109375" style="72" hidden="1" customWidth="1"/>
    <col min="15" max="20" width="108.85546875" style="72" hidden="1" customWidth="1"/>
    <col min="21" max="21" width="129.5703125" style="72" hidden="1" customWidth="1"/>
    <col min="22" max="23" width="52.85546875" style="72" hidden="1" customWidth="1"/>
    <col min="24" max="16384" width="9.140625" style="71"/>
  </cols>
  <sheetData>
    <row r="1" spans="1:20" s="31" customFormat="1" ht="15" x14ac:dyDescent="0.25">
      <c r="H1" s="32" t="s">
        <v>20</v>
      </c>
    </row>
    <row r="2" spans="1:20" s="31" customFormat="1" ht="15" x14ac:dyDescent="0.25">
      <c r="A2" s="33"/>
      <c r="B2" s="33"/>
      <c r="C2" s="34"/>
      <c r="D2" s="34"/>
      <c r="E2" s="34"/>
      <c r="F2" s="34"/>
      <c r="G2" s="34"/>
      <c r="H2" s="32"/>
    </row>
    <row r="3" spans="1:20" s="31" customFormat="1" ht="15" x14ac:dyDescent="0.25">
      <c r="A3" s="33"/>
      <c r="B3" s="33"/>
      <c r="C3" s="34"/>
      <c r="D3" s="34"/>
      <c r="E3" s="34"/>
      <c r="F3" s="34"/>
      <c r="G3" s="34"/>
      <c r="H3" s="32"/>
    </row>
    <row r="4" spans="1:20" s="31" customFormat="1" ht="15" x14ac:dyDescent="0.25">
      <c r="A4" s="33"/>
      <c r="B4" s="33" t="s">
        <v>0</v>
      </c>
      <c r="C4" s="135" t="s">
        <v>21</v>
      </c>
      <c r="D4" s="135"/>
      <c r="E4" s="135"/>
      <c r="F4" s="135"/>
      <c r="G4" s="135"/>
      <c r="H4" s="34"/>
      <c r="J4" s="35" t="s">
        <v>21</v>
      </c>
      <c r="K4" s="35" t="s">
        <v>22</v>
      </c>
      <c r="L4" s="35" t="s">
        <v>22</v>
      </c>
      <c r="M4" s="35" t="s">
        <v>22</v>
      </c>
      <c r="N4" s="35" t="s">
        <v>22</v>
      </c>
    </row>
    <row r="5" spans="1:20" s="31" customFormat="1" ht="10.5" customHeight="1" x14ac:dyDescent="0.25">
      <c r="A5" s="33"/>
      <c r="B5" s="33"/>
      <c r="C5" s="136" t="s">
        <v>23</v>
      </c>
      <c r="D5" s="136"/>
      <c r="E5" s="136"/>
      <c r="F5" s="136"/>
      <c r="G5" s="136"/>
      <c r="H5" s="34"/>
    </row>
    <row r="6" spans="1:20" s="31" customFormat="1" ht="17.25" customHeight="1" x14ac:dyDescent="0.25">
      <c r="A6" s="33"/>
      <c r="B6" s="34" t="s">
        <v>24</v>
      </c>
      <c r="C6" s="36"/>
      <c r="D6" s="36"/>
      <c r="E6" s="36"/>
      <c r="F6" s="36"/>
      <c r="G6" s="36"/>
      <c r="H6" s="34"/>
    </row>
    <row r="7" spans="1:20" s="31" customFormat="1" ht="17.25" customHeight="1" x14ac:dyDescent="0.25">
      <c r="A7" s="33"/>
      <c r="B7" s="33"/>
      <c r="C7" s="36"/>
      <c r="D7" s="36"/>
      <c r="E7" s="36"/>
      <c r="F7" s="36"/>
      <c r="G7" s="36"/>
      <c r="H7" s="34"/>
    </row>
    <row r="8" spans="1:20" s="31" customFormat="1" ht="17.25" customHeight="1" x14ac:dyDescent="0.25">
      <c r="A8" s="33"/>
      <c r="B8" s="37" t="s">
        <v>25</v>
      </c>
      <c r="C8" s="36"/>
      <c r="D8" s="36"/>
      <c r="E8" s="36"/>
      <c r="F8" s="36"/>
      <c r="G8" s="36"/>
      <c r="H8" s="34"/>
    </row>
    <row r="9" spans="1:20" s="31" customFormat="1" ht="17.25" customHeight="1" x14ac:dyDescent="0.25">
      <c r="A9" s="33"/>
      <c r="B9" s="38" t="s">
        <v>26</v>
      </c>
      <c r="D9" s="32"/>
      <c r="E9" s="36"/>
      <c r="F9" s="36"/>
      <c r="G9" s="36"/>
      <c r="H9" s="34"/>
    </row>
    <row r="10" spans="1:20" s="31" customFormat="1" ht="17.25" customHeight="1" x14ac:dyDescent="0.25">
      <c r="A10" s="33"/>
      <c r="B10" s="33"/>
      <c r="C10" s="137"/>
      <c r="D10" s="137"/>
      <c r="E10" s="137"/>
      <c r="F10" s="137"/>
      <c r="G10" s="137"/>
      <c r="H10" s="34"/>
    </row>
    <row r="11" spans="1:20" s="31" customFormat="1" ht="11.25" customHeight="1" x14ac:dyDescent="0.25">
      <c r="A11" s="39"/>
      <c r="B11" s="39"/>
      <c r="C11" s="136" t="s">
        <v>27</v>
      </c>
      <c r="D11" s="136"/>
      <c r="E11" s="136"/>
      <c r="F11" s="136"/>
      <c r="G11" s="136"/>
      <c r="H11" s="40"/>
    </row>
    <row r="12" spans="1:20" s="31" customFormat="1" ht="11.25" customHeight="1" x14ac:dyDescent="0.25">
      <c r="A12" s="39"/>
      <c r="B12" s="39"/>
      <c r="C12" s="36"/>
      <c r="D12" s="36"/>
      <c r="E12" s="36"/>
      <c r="F12" s="36"/>
      <c r="G12" s="36"/>
      <c r="H12" s="40"/>
    </row>
    <row r="13" spans="1:20" s="31" customFormat="1" ht="18" x14ac:dyDescent="0.25">
      <c r="A13" s="39"/>
      <c r="B13" s="138" t="s">
        <v>28</v>
      </c>
      <c r="C13" s="138"/>
      <c r="D13" s="138"/>
      <c r="E13" s="138"/>
      <c r="F13" s="138"/>
      <c r="G13" s="138"/>
      <c r="H13" s="40"/>
    </row>
    <row r="14" spans="1:20" s="31" customFormat="1" ht="11.25" customHeight="1" x14ac:dyDescent="0.25">
      <c r="A14" s="39"/>
      <c r="B14" s="39"/>
      <c r="C14" s="36"/>
      <c r="D14" s="36"/>
      <c r="E14" s="36"/>
      <c r="F14" s="36"/>
      <c r="G14" s="36"/>
      <c r="H14" s="40"/>
    </row>
    <row r="15" spans="1:20" s="31" customFormat="1" ht="63.75" customHeight="1" x14ac:dyDescent="0.25">
      <c r="A15" s="41"/>
      <c r="B15" s="134" t="s">
        <v>131</v>
      </c>
      <c r="C15" s="134"/>
      <c r="D15" s="134"/>
      <c r="E15" s="134"/>
      <c r="F15" s="134"/>
      <c r="G15" s="134"/>
      <c r="H15" s="35"/>
      <c r="O15" s="35" t="s">
        <v>15</v>
      </c>
      <c r="P15" s="35" t="s">
        <v>22</v>
      </c>
      <c r="Q15" s="35" t="s">
        <v>22</v>
      </c>
      <c r="R15" s="35" t="s">
        <v>22</v>
      </c>
      <c r="S15" s="35" t="s">
        <v>22</v>
      </c>
      <c r="T15" s="35" t="s">
        <v>22</v>
      </c>
    </row>
    <row r="16" spans="1:20" s="31" customFormat="1" ht="13.5" customHeight="1" x14ac:dyDescent="0.25">
      <c r="A16" s="42"/>
      <c r="B16" s="128" t="s">
        <v>1</v>
      </c>
      <c r="C16" s="128"/>
      <c r="D16" s="128"/>
      <c r="E16" s="128"/>
      <c r="F16" s="128"/>
      <c r="G16" s="128"/>
      <c r="H16" s="43"/>
    </row>
    <row r="17" spans="1:23" s="31" customFormat="1" ht="9.75" customHeight="1" x14ac:dyDescent="0.25">
      <c r="A17" s="33"/>
      <c r="B17" s="33"/>
      <c r="C17" s="34"/>
      <c r="D17" s="44"/>
      <c r="E17" s="44"/>
      <c r="F17" s="44"/>
      <c r="G17" s="45"/>
      <c r="H17" s="45"/>
    </row>
    <row r="18" spans="1:23" s="31" customFormat="1" ht="15" x14ac:dyDescent="0.25">
      <c r="A18" s="46"/>
      <c r="B18" s="129" t="s">
        <v>29</v>
      </c>
      <c r="C18" s="129"/>
      <c r="D18" s="129"/>
      <c r="E18" s="129"/>
      <c r="F18" s="129"/>
      <c r="G18" s="129"/>
      <c r="H18" s="36"/>
    </row>
    <row r="19" spans="1:23" s="31" customFormat="1" ht="9.75" customHeight="1" x14ac:dyDescent="0.25">
      <c r="A19" s="33"/>
      <c r="B19" s="33"/>
      <c r="C19" s="34"/>
      <c r="D19" s="36"/>
      <c r="E19" s="36"/>
      <c r="F19" s="36"/>
      <c r="G19" s="36"/>
      <c r="H19" s="36"/>
    </row>
    <row r="20" spans="1:23" s="31" customFormat="1" ht="16.5" customHeight="1" x14ac:dyDescent="0.25">
      <c r="A20" s="130" t="s">
        <v>2</v>
      </c>
      <c r="B20" s="130" t="s">
        <v>30</v>
      </c>
      <c r="C20" s="124" t="s">
        <v>31</v>
      </c>
      <c r="D20" s="123" t="s">
        <v>32</v>
      </c>
      <c r="E20" s="123"/>
      <c r="F20" s="123"/>
      <c r="G20" s="123"/>
      <c r="H20" s="123" t="s">
        <v>33</v>
      </c>
    </row>
    <row r="21" spans="1:23" s="31" customFormat="1" ht="50.25" customHeight="1" x14ac:dyDescent="0.25">
      <c r="A21" s="131"/>
      <c r="B21" s="131"/>
      <c r="C21" s="133"/>
      <c r="D21" s="124" t="s">
        <v>34</v>
      </c>
      <c r="E21" s="124" t="s">
        <v>35</v>
      </c>
      <c r="F21" s="124" t="s">
        <v>36</v>
      </c>
      <c r="G21" s="126" t="s">
        <v>37</v>
      </c>
      <c r="H21" s="123"/>
    </row>
    <row r="22" spans="1:23" s="31" customFormat="1" ht="3.75" customHeight="1" x14ac:dyDescent="0.25">
      <c r="A22" s="132"/>
      <c r="B22" s="132"/>
      <c r="C22" s="125"/>
      <c r="D22" s="125"/>
      <c r="E22" s="125"/>
      <c r="F22" s="125"/>
      <c r="G22" s="127"/>
      <c r="H22" s="123"/>
    </row>
    <row r="23" spans="1:23" s="31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</row>
    <row r="24" spans="1:23" s="31" customFormat="1" ht="15" x14ac:dyDescent="0.25">
      <c r="A24" s="118" t="s">
        <v>38</v>
      </c>
      <c r="B24" s="119"/>
      <c r="C24" s="119"/>
      <c r="D24" s="119"/>
      <c r="E24" s="119"/>
      <c r="F24" s="119"/>
      <c r="G24" s="119"/>
      <c r="H24" s="120"/>
      <c r="U24" s="49" t="s">
        <v>38</v>
      </c>
    </row>
    <row r="25" spans="1:23" s="31" customFormat="1" ht="15" x14ac:dyDescent="0.25">
      <c r="A25" s="47" t="s">
        <v>39</v>
      </c>
      <c r="B25" s="50" t="s">
        <v>40</v>
      </c>
      <c r="C25" s="51" t="s">
        <v>41</v>
      </c>
      <c r="D25" s="52">
        <v>24603.929</v>
      </c>
      <c r="E25" s="53"/>
      <c r="F25" s="52">
        <v>2694.6190000000001</v>
      </c>
      <c r="G25" s="53"/>
      <c r="H25" s="52">
        <v>27298.547999999999</v>
      </c>
      <c r="U25" s="49"/>
    </row>
    <row r="26" spans="1:23" s="31" customFormat="1" ht="15" x14ac:dyDescent="0.25">
      <c r="A26" s="50"/>
      <c r="B26" s="50" t="s">
        <v>39</v>
      </c>
      <c r="C26" s="53" t="s">
        <v>42</v>
      </c>
      <c r="D26" s="54">
        <v>0.74092060000000004</v>
      </c>
      <c r="E26" s="54">
        <v>0.74092049999999998</v>
      </c>
      <c r="F26" s="54">
        <v>0.74092049999999998</v>
      </c>
      <c r="G26" s="54">
        <v>0.74092049999999998</v>
      </c>
      <c r="H26" s="53"/>
      <c r="U26" s="49"/>
    </row>
    <row r="27" spans="1:23" s="31" customFormat="1" ht="22.5" x14ac:dyDescent="0.25">
      <c r="A27" s="50"/>
      <c r="B27" s="50"/>
      <c r="C27" s="53" t="s">
        <v>43</v>
      </c>
      <c r="D27" s="52">
        <v>18229.558000000001</v>
      </c>
      <c r="E27" s="53"/>
      <c r="F27" s="52">
        <v>1996.498</v>
      </c>
      <c r="G27" s="53"/>
      <c r="H27" s="52">
        <v>20226.056</v>
      </c>
      <c r="U27" s="49"/>
    </row>
    <row r="28" spans="1:23" s="31" customFormat="1" ht="23.25" x14ac:dyDescent="0.25">
      <c r="A28" s="55"/>
      <c r="B28" s="121" t="s">
        <v>44</v>
      </c>
      <c r="C28" s="122"/>
      <c r="D28" s="56">
        <v>18229.558000000001</v>
      </c>
      <c r="E28" s="57"/>
      <c r="F28" s="58">
        <v>1996.498</v>
      </c>
      <c r="G28" s="59"/>
      <c r="H28" s="58">
        <v>20226.056</v>
      </c>
      <c r="U28" s="49"/>
      <c r="V28" s="60" t="s">
        <v>44</v>
      </c>
    </row>
    <row r="29" spans="1:23" s="31" customFormat="1" ht="15" x14ac:dyDescent="0.25">
      <c r="A29" s="118" t="s">
        <v>45</v>
      </c>
      <c r="B29" s="119"/>
      <c r="C29" s="119"/>
      <c r="D29" s="119"/>
      <c r="E29" s="119"/>
      <c r="F29" s="119"/>
      <c r="G29" s="119"/>
      <c r="H29" s="120"/>
      <c r="U29" s="49" t="s">
        <v>45</v>
      </c>
      <c r="V29" s="60"/>
    </row>
    <row r="30" spans="1:23" s="31" customFormat="1" ht="15" x14ac:dyDescent="0.25">
      <c r="A30" s="55"/>
      <c r="B30" s="116" t="s">
        <v>46</v>
      </c>
      <c r="C30" s="117"/>
      <c r="D30" s="56">
        <v>18229.558000000001</v>
      </c>
      <c r="E30" s="57"/>
      <c r="F30" s="58">
        <v>1996.498</v>
      </c>
      <c r="G30" s="59"/>
      <c r="H30" s="58">
        <v>20226.056</v>
      </c>
      <c r="U30" s="49"/>
      <c r="V30" s="60"/>
      <c r="W30" s="61" t="s">
        <v>46</v>
      </c>
    </row>
    <row r="31" spans="1:23" s="31" customFormat="1" ht="15" x14ac:dyDescent="0.25">
      <c r="A31" s="118" t="s">
        <v>47</v>
      </c>
      <c r="B31" s="119"/>
      <c r="C31" s="119"/>
      <c r="D31" s="119"/>
      <c r="E31" s="119"/>
      <c r="F31" s="119"/>
      <c r="G31" s="119"/>
      <c r="H31" s="120"/>
      <c r="U31" s="49" t="s">
        <v>47</v>
      </c>
      <c r="V31" s="60"/>
      <c r="W31" s="61"/>
    </row>
    <row r="32" spans="1:23" s="31" customFormat="1" ht="15" x14ac:dyDescent="0.25">
      <c r="A32" s="55"/>
      <c r="B32" s="116" t="s">
        <v>48</v>
      </c>
      <c r="C32" s="117"/>
      <c r="D32" s="56">
        <v>18229.558000000001</v>
      </c>
      <c r="E32" s="57"/>
      <c r="F32" s="58">
        <v>1996.498</v>
      </c>
      <c r="G32" s="59"/>
      <c r="H32" s="58">
        <v>20226.056</v>
      </c>
      <c r="U32" s="49"/>
      <c r="V32" s="60"/>
      <c r="W32" s="61" t="s">
        <v>48</v>
      </c>
    </row>
    <row r="33" spans="1:23" s="31" customFormat="1" ht="15" x14ac:dyDescent="0.25">
      <c r="A33" s="118" t="s">
        <v>49</v>
      </c>
      <c r="B33" s="119"/>
      <c r="C33" s="119"/>
      <c r="D33" s="119"/>
      <c r="E33" s="119"/>
      <c r="F33" s="119"/>
      <c r="G33" s="119"/>
      <c r="H33" s="120"/>
      <c r="U33" s="49" t="s">
        <v>49</v>
      </c>
      <c r="V33" s="60"/>
      <c r="W33" s="61"/>
    </row>
    <row r="34" spans="1:23" s="31" customFormat="1" ht="15" x14ac:dyDescent="0.25">
      <c r="A34" s="47" t="s">
        <v>50</v>
      </c>
      <c r="B34" s="50"/>
      <c r="C34" s="51" t="s">
        <v>51</v>
      </c>
      <c r="D34" s="53"/>
      <c r="E34" s="53"/>
      <c r="F34" s="53"/>
      <c r="G34" s="62">
        <v>61.673999999999999</v>
      </c>
      <c r="H34" s="62">
        <v>61.673999999999999</v>
      </c>
      <c r="U34" s="49"/>
      <c r="V34" s="60"/>
      <c r="W34" s="61"/>
    </row>
    <row r="35" spans="1:23" s="31" customFormat="1" ht="15" x14ac:dyDescent="0.25">
      <c r="A35" s="55"/>
      <c r="B35" s="121" t="s">
        <v>52</v>
      </c>
      <c r="C35" s="122"/>
      <c r="D35" s="57"/>
      <c r="E35" s="57"/>
      <c r="F35" s="59"/>
      <c r="G35" s="63">
        <v>61.673999999999999</v>
      </c>
      <c r="H35" s="63">
        <v>61.673999999999999</v>
      </c>
      <c r="U35" s="49"/>
      <c r="V35" s="60" t="s">
        <v>52</v>
      </c>
      <c r="W35" s="61"/>
    </row>
    <row r="36" spans="1:23" s="31" customFormat="1" ht="15" x14ac:dyDescent="0.25">
      <c r="A36" s="55"/>
      <c r="B36" s="116" t="s">
        <v>53</v>
      </c>
      <c r="C36" s="117"/>
      <c r="D36" s="56">
        <v>18229.558000000001</v>
      </c>
      <c r="E36" s="57"/>
      <c r="F36" s="58">
        <v>1996.498</v>
      </c>
      <c r="G36" s="63">
        <v>61.673999999999999</v>
      </c>
      <c r="H36" s="64">
        <v>20287.73</v>
      </c>
      <c r="U36" s="49"/>
      <c r="V36" s="60"/>
      <c r="W36" s="61" t="s">
        <v>53</v>
      </c>
    </row>
    <row r="37" spans="1:23" s="31" customFormat="1" ht="48.75" x14ac:dyDescent="0.25">
      <c r="A37" s="118" t="s">
        <v>54</v>
      </c>
      <c r="B37" s="119"/>
      <c r="C37" s="119"/>
      <c r="D37" s="119"/>
      <c r="E37" s="119"/>
      <c r="F37" s="119"/>
      <c r="G37" s="119"/>
      <c r="H37" s="120"/>
      <c r="U37" s="49" t="s">
        <v>54</v>
      </c>
      <c r="V37" s="60"/>
      <c r="W37" s="61"/>
    </row>
    <row r="38" spans="1:23" s="31" customFormat="1" ht="15" x14ac:dyDescent="0.25">
      <c r="A38" s="47" t="s">
        <v>55</v>
      </c>
      <c r="B38" s="50"/>
      <c r="C38" s="51" t="s">
        <v>56</v>
      </c>
      <c r="D38" s="53"/>
      <c r="E38" s="53"/>
      <c r="F38" s="53"/>
      <c r="G38" s="65">
        <v>19.32</v>
      </c>
      <c r="H38" s="65">
        <v>19.32</v>
      </c>
      <c r="U38" s="49"/>
      <c r="V38" s="60"/>
      <c r="W38" s="61"/>
    </row>
    <row r="39" spans="1:23" s="31" customFormat="1" ht="113.25" x14ac:dyDescent="0.25">
      <c r="A39" s="55"/>
      <c r="B39" s="121" t="s">
        <v>57</v>
      </c>
      <c r="C39" s="122"/>
      <c r="D39" s="57"/>
      <c r="E39" s="57"/>
      <c r="F39" s="59"/>
      <c r="G39" s="66">
        <v>19.32</v>
      </c>
      <c r="H39" s="66">
        <v>19.32</v>
      </c>
      <c r="U39" s="49"/>
      <c r="V39" s="60" t="s">
        <v>57</v>
      </c>
      <c r="W39" s="61"/>
    </row>
    <row r="40" spans="1:23" s="31" customFormat="1" ht="15" x14ac:dyDescent="0.25">
      <c r="A40" s="55"/>
      <c r="B40" s="116" t="s">
        <v>58</v>
      </c>
      <c r="C40" s="117"/>
      <c r="D40" s="56">
        <v>18229.558000000001</v>
      </c>
      <c r="E40" s="57"/>
      <c r="F40" s="58">
        <v>1996.498</v>
      </c>
      <c r="G40" s="63">
        <v>80.994</v>
      </c>
      <c r="H40" s="64">
        <v>20307.05</v>
      </c>
      <c r="U40" s="49"/>
      <c r="V40" s="60"/>
      <c r="W40" s="61" t="s">
        <v>58</v>
      </c>
    </row>
    <row r="41" spans="1:23" s="31" customFormat="1" ht="15" x14ac:dyDescent="0.25">
      <c r="A41" s="118" t="s">
        <v>59</v>
      </c>
      <c r="B41" s="119"/>
      <c r="C41" s="119"/>
      <c r="D41" s="119"/>
      <c r="E41" s="119"/>
      <c r="F41" s="119"/>
      <c r="G41" s="119"/>
      <c r="H41" s="120"/>
      <c r="U41" s="49" t="s">
        <v>59</v>
      </c>
      <c r="V41" s="60"/>
      <c r="W41" s="61"/>
    </row>
    <row r="42" spans="1:23" s="31" customFormat="1" ht="15" x14ac:dyDescent="0.25">
      <c r="A42" s="55"/>
      <c r="B42" s="116" t="s">
        <v>60</v>
      </c>
      <c r="C42" s="117"/>
      <c r="D42" s="140">
        <v>18229.558000000001</v>
      </c>
      <c r="E42" s="141"/>
      <c r="F42" s="142">
        <v>1996.498</v>
      </c>
      <c r="G42" s="143">
        <v>80.994</v>
      </c>
      <c r="H42" s="144">
        <v>20307.05</v>
      </c>
      <c r="U42" s="49"/>
      <c r="V42" s="60"/>
      <c r="W42" s="61" t="s">
        <v>60</v>
      </c>
    </row>
    <row r="43" spans="1:23" s="31" customFormat="1" ht="15" x14ac:dyDescent="0.25">
      <c r="A43" s="118" t="s">
        <v>61</v>
      </c>
      <c r="B43" s="119"/>
      <c r="C43" s="119"/>
      <c r="D43" s="119"/>
      <c r="E43" s="119"/>
      <c r="F43" s="119"/>
      <c r="G43" s="119"/>
      <c r="H43" s="120"/>
      <c r="U43" s="49" t="s">
        <v>61</v>
      </c>
      <c r="V43" s="60"/>
      <c r="W43" s="61"/>
    </row>
    <row r="44" spans="1:23" s="31" customFormat="1" ht="15" x14ac:dyDescent="0.25">
      <c r="A44" s="47" t="s">
        <v>39</v>
      </c>
      <c r="B44" s="50" t="s">
        <v>62</v>
      </c>
      <c r="C44" s="51" t="s">
        <v>63</v>
      </c>
      <c r="D44" s="52">
        <v>3645.9119999999998</v>
      </c>
      <c r="E44" s="53"/>
      <c r="F44" s="67">
        <v>399.3</v>
      </c>
      <c r="G44" s="62">
        <v>16.199000000000002</v>
      </c>
      <c r="H44" s="52">
        <v>4061.4110000000001</v>
      </c>
      <c r="U44" s="49"/>
      <c r="V44" s="60"/>
      <c r="W44" s="61"/>
    </row>
    <row r="45" spans="1:23" s="31" customFormat="1" ht="15" x14ac:dyDescent="0.25">
      <c r="A45" s="55"/>
      <c r="B45" s="121" t="s">
        <v>64</v>
      </c>
      <c r="C45" s="122"/>
      <c r="D45" s="56">
        <v>3645.9119999999998</v>
      </c>
      <c r="E45" s="57"/>
      <c r="F45" s="68">
        <v>399.3</v>
      </c>
      <c r="G45" s="63">
        <v>16.199000000000002</v>
      </c>
      <c r="H45" s="58">
        <v>4061.4110000000001</v>
      </c>
      <c r="U45" s="49"/>
      <c r="V45" s="60" t="s">
        <v>64</v>
      </c>
      <c r="W45" s="61"/>
    </row>
    <row r="46" spans="1:23" s="31" customFormat="1" ht="15" x14ac:dyDescent="0.25">
      <c r="A46" s="55"/>
      <c r="B46" s="116" t="s">
        <v>65</v>
      </c>
      <c r="C46" s="117"/>
      <c r="D46" s="69">
        <v>21875.47</v>
      </c>
      <c r="E46" s="57"/>
      <c r="F46" s="58">
        <v>2395.7979999999998</v>
      </c>
      <c r="G46" s="63">
        <v>97.192999999999998</v>
      </c>
      <c r="H46" s="58">
        <v>24368.460999999999</v>
      </c>
      <c r="U46" s="49"/>
      <c r="V46" s="60"/>
      <c r="W46" s="61" t="s">
        <v>65</v>
      </c>
    </row>
    <row r="49" spans="3:3" s="31" customFormat="1" ht="15" x14ac:dyDescent="0.25">
      <c r="C49" s="70"/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3:H33"/>
    <mergeCell ref="H20:H22"/>
    <mergeCell ref="D21:D22"/>
    <mergeCell ref="E21:E22"/>
    <mergeCell ref="F21:F22"/>
    <mergeCell ref="G21:G22"/>
    <mergeCell ref="A24:H24"/>
    <mergeCell ref="B28:C28"/>
    <mergeCell ref="A29:H29"/>
    <mergeCell ref="B30:C30"/>
    <mergeCell ref="A31:H31"/>
    <mergeCell ref="B32:C32"/>
    <mergeCell ref="B42:C42"/>
    <mergeCell ref="A43:H43"/>
    <mergeCell ref="B45:C45"/>
    <mergeCell ref="B46:C46"/>
    <mergeCell ref="B35:C35"/>
    <mergeCell ref="B36:C36"/>
    <mergeCell ref="A37:H37"/>
    <mergeCell ref="B39:C39"/>
    <mergeCell ref="B40:C40"/>
    <mergeCell ref="A41:H41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C4795-F0A7-4ECA-95DC-8EF8AC216BE7}">
  <dimension ref="A1:F54"/>
  <sheetViews>
    <sheetView topLeftCell="A4"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140625" style="2" bestFit="1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16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129</v>
      </c>
      <c r="C6" s="18">
        <f>C26</f>
        <v>26269.200958000001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15" t="s">
        <v>3</v>
      </c>
      <c r="C12" s="115"/>
    </row>
    <row r="13" spans="1:3" ht="15" x14ac:dyDescent="0.2">
      <c r="A13" s="3"/>
      <c r="B13" s="3"/>
      <c r="C13" s="3"/>
    </row>
    <row r="14" spans="1:3" ht="92.25" customHeight="1" x14ac:dyDescent="0.2">
      <c r="A14" s="3"/>
      <c r="B14" s="139" t="s">
        <v>130</v>
      </c>
      <c r="C14" s="139"/>
    </row>
    <row r="15" spans="1:3" ht="15" x14ac:dyDescent="0.2">
      <c r="A15" s="4"/>
      <c r="B15" s="114" t="s">
        <v>1</v>
      </c>
      <c r="C15" s="114"/>
    </row>
    <row r="16" spans="1:3" ht="15" x14ac:dyDescent="0.2">
      <c r="A16" s="3"/>
      <c r="B16" s="3"/>
      <c r="C16" s="3"/>
    </row>
    <row r="17" spans="1:6" ht="15" x14ac:dyDescent="0.2">
      <c r="A17" s="3"/>
      <c r="B17" s="3"/>
      <c r="C17" s="3"/>
    </row>
    <row r="18" spans="1:6" ht="28.5" x14ac:dyDescent="0.2">
      <c r="A18" s="8" t="s">
        <v>2</v>
      </c>
      <c r="B18" s="11" t="s">
        <v>4</v>
      </c>
      <c r="C18" s="14" t="s">
        <v>5</v>
      </c>
    </row>
    <row r="19" spans="1:6" x14ac:dyDescent="0.2">
      <c r="A19" s="8">
        <v>1</v>
      </c>
      <c r="B19" s="11">
        <v>2</v>
      </c>
      <c r="C19" s="15">
        <v>3</v>
      </c>
    </row>
    <row r="20" spans="1:6" x14ac:dyDescent="0.2">
      <c r="A20" s="9">
        <v>1</v>
      </c>
      <c r="B20" s="13" t="s">
        <v>6</v>
      </c>
      <c r="C20" s="30">
        <v>20307.05</v>
      </c>
    </row>
    <row r="21" spans="1:6" x14ac:dyDescent="0.2">
      <c r="A21" s="9">
        <v>1.1000000000000001</v>
      </c>
      <c r="B21" s="13" t="s">
        <v>7</v>
      </c>
      <c r="C21" s="29">
        <v>18229.558000000001</v>
      </c>
    </row>
    <row r="22" spans="1:6" x14ac:dyDescent="0.2">
      <c r="A22" s="9">
        <v>1.2</v>
      </c>
      <c r="B22" s="13" t="s">
        <v>8</v>
      </c>
      <c r="C22" s="28">
        <v>1996.498</v>
      </c>
    </row>
    <row r="23" spans="1:6" x14ac:dyDescent="0.2">
      <c r="A23" s="9">
        <v>1.3</v>
      </c>
      <c r="B23" s="13" t="s">
        <v>9</v>
      </c>
      <c r="C23" s="28">
        <v>80.994</v>
      </c>
    </row>
    <row r="24" spans="1:6" x14ac:dyDescent="0.2">
      <c r="A24" s="9">
        <v>2</v>
      </c>
      <c r="B24" s="13" t="s">
        <v>10</v>
      </c>
      <c r="C24" s="28">
        <v>24368.460999999999</v>
      </c>
    </row>
    <row r="25" spans="1:6" x14ac:dyDescent="0.2">
      <c r="A25" s="9">
        <v>2.1</v>
      </c>
      <c r="B25" s="13" t="s">
        <v>11</v>
      </c>
      <c r="C25" s="28">
        <v>4061.4110000000001</v>
      </c>
    </row>
    <row r="26" spans="1:6" ht="24" x14ac:dyDescent="0.2">
      <c r="A26" s="9">
        <v>3</v>
      </c>
      <c r="B26" s="13" t="s">
        <v>12</v>
      </c>
      <c r="C26" s="27">
        <v>26269.200958000001</v>
      </c>
      <c r="D26" s="20">
        <f>C26/1.2</f>
        <v>21891.000798333334</v>
      </c>
    </row>
    <row r="27" spans="1:6" ht="15" x14ac:dyDescent="0.25">
      <c r="A27" s="3"/>
      <c r="C27" s="3"/>
      <c r="E27" s="21"/>
      <c r="F27" s="21"/>
    </row>
    <row r="28" spans="1:6" ht="25.5" customHeight="1" x14ac:dyDescent="0.2">
      <c r="A28" s="113" t="s">
        <v>13</v>
      </c>
      <c r="B28" s="113"/>
      <c r="C28" s="113"/>
      <c r="E28" s="26"/>
      <c r="F28" s="26"/>
    </row>
    <row r="31" spans="1:6" ht="15" customHeight="1" x14ac:dyDescent="0.2"/>
    <row r="32" spans="1:6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F872-CAB8-4084-90A0-9C0A4D4DF0BE}">
  <sheetPr>
    <pageSetUpPr fitToPage="1"/>
  </sheetPr>
  <dimension ref="A1:W44"/>
  <sheetViews>
    <sheetView topLeftCell="A25" workbookViewId="0">
      <selection activeCell="B15" sqref="B15:G15"/>
    </sheetView>
  </sheetViews>
  <sheetFormatPr defaultColWidth="9.140625" defaultRowHeight="11.25" customHeight="1" x14ac:dyDescent="0.2"/>
  <cols>
    <col min="1" max="1" width="6.7109375" style="38" customWidth="1"/>
    <col min="2" max="2" width="20.140625" style="38" customWidth="1"/>
    <col min="3" max="3" width="32.7109375" style="71" customWidth="1"/>
    <col min="4" max="8" width="14" style="71" customWidth="1"/>
    <col min="9" max="9" width="9.140625" style="71"/>
    <col min="10" max="14" width="88.7109375" style="72" hidden="1" customWidth="1"/>
    <col min="15" max="20" width="108.85546875" style="72" hidden="1" customWidth="1"/>
    <col min="21" max="21" width="129.5703125" style="72" hidden="1" customWidth="1"/>
    <col min="22" max="23" width="52.85546875" style="72" hidden="1" customWidth="1"/>
    <col min="24" max="16384" width="9.140625" style="71"/>
  </cols>
  <sheetData>
    <row r="1" spans="1:20" s="31" customFormat="1" ht="15" x14ac:dyDescent="0.25">
      <c r="H1" s="32" t="s">
        <v>20</v>
      </c>
    </row>
    <row r="2" spans="1:20" s="31" customFormat="1" ht="15" x14ac:dyDescent="0.25">
      <c r="A2" s="33"/>
      <c r="B2" s="33"/>
      <c r="C2" s="34"/>
      <c r="D2" s="34"/>
      <c r="E2" s="34"/>
      <c r="F2" s="34"/>
      <c r="G2" s="34"/>
      <c r="H2" s="32"/>
    </row>
    <row r="3" spans="1:20" s="31" customFormat="1" ht="15" x14ac:dyDescent="0.25">
      <c r="A3" s="33"/>
      <c r="B3" s="33"/>
      <c r="C3" s="34"/>
      <c r="D3" s="34"/>
      <c r="E3" s="34"/>
      <c r="F3" s="34"/>
      <c r="G3" s="34"/>
      <c r="H3" s="32"/>
    </row>
    <row r="4" spans="1:20" s="31" customFormat="1" ht="15" x14ac:dyDescent="0.25">
      <c r="A4" s="33"/>
      <c r="B4" s="33" t="s">
        <v>0</v>
      </c>
      <c r="C4" s="135" t="s">
        <v>21</v>
      </c>
      <c r="D4" s="135"/>
      <c r="E4" s="135"/>
      <c r="F4" s="135"/>
      <c r="G4" s="135"/>
      <c r="H4" s="34"/>
      <c r="J4" s="35" t="s">
        <v>21</v>
      </c>
      <c r="K4" s="35" t="s">
        <v>22</v>
      </c>
      <c r="L4" s="35" t="s">
        <v>22</v>
      </c>
      <c r="M4" s="35" t="s">
        <v>22</v>
      </c>
      <c r="N4" s="35" t="s">
        <v>22</v>
      </c>
    </row>
    <row r="5" spans="1:20" s="31" customFormat="1" ht="10.5" customHeight="1" x14ac:dyDescent="0.25">
      <c r="A5" s="33"/>
      <c r="B5" s="33"/>
      <c r="C5" s="136" t="s">
        <v>23</v>
      </c>
      <c r="D5" s="136"/>
      <c r="E5" s="136"/>
      <c r="F5" s="136"/>
      <c r="G5" s="136"/>
      <c r="H5" s="34"/>
    </row>
    <row r="6" spans="1:20" s="31" customFormat="1" ht="17.25" customHeight="1" x14ac:dyDescent="0.25">
      <c r="A6" s="33"/>
      <c r="B6" s="34" t="s">
        <v>24</v>
      </c>
      <c r="C6" s="36"/>
      <c r="D6" s="36"/>
      <c r="E6" s="36"/>
      <c r="F6" s="36"/>
      <c r="G6" s="36"/>
      <c r="H6" s="34"/>
    </row>
    <row r="7" spans="1:20" s="31" customFormat="1" ht="17.25" customHeight="1" x14ac:dyDescent="0.25">
      <c r="A7" s="33"/>
      <c r="B7" s="33"/>
      <c r="C7" s="36"/>
      <c r="D7" s="36"/>
      <c r="E7" s="36"/>
      <c r="F7" s="36"/>
      <c r="G7" s="36"/>
      <c r="H7" s="34"/>
    </row>
    <row r="8" spans="1:20" s="31" customFormat="1" ht="17.25" customHeight="1" x14ac:dyDescent="0.25">
      <c r="A8" s="33"/>
      <c r="B8" s="37" t="s">
        <v>66</v>
      </c>
      <c r="C8" s="36"/>
      <c r="D8" s="36"/>
      <c r="E8" s="36"/>
      <c r="F8" s="36"/>
      <c r="G8" s="36"/>
      <c r="H8" s="34"/>
    </row>
    <row r="9" spans="1:20" s="31" customFormat="1" ht="17.25" customHeight="1" x14ac:dyDescent="0.25">
      <c r="A9" s="33"/>
      <c r="B9" s="38" t="s">
        <v>26</v>
      </c>
      <c r="D9" s="32"/>
      <c r="E9" s="36"/>
      <c r="F9" s="36"/>
      <c r="G9" s="36"/>
      <c r="H9" s="34"/>
    </row>
    <row r="10" spans="1:20" s="31" customFormat="1" ht="17.25" customHeight="1" x14ac:dyDescent="0.25">
      <c r="A10" s="33"/>
      <c r="B10" s="33"/>
      <c r="C10" s="137"/>
      <c r="D10" s="137"/>
      <c r="E10" s="137"/>
      <c r="F10" s="137"/>
      <c r="G10" s="137"/>
      <c r="H10" s="34"/>
    </row>
    <row r="11" spans="1:20" s="31" customFormat="1" ht="11.25" customHeight="1" x14ac:dyDescent="0.25">
      <c r="A11" s="39"/>
      <c r="B11" s="39"/>
      <c r="C11" s="136" t="s">
        <v>27</v>
      </c>
      <c r="D11" s="136"/>
      <c r="E11" s="136"/>
      <c r="F11" s="136"/>
      <c r="G11" s="136"/>
      <c r="H11" s="40"/>
    </row>
    <row r="12" spans="1:20" s="31" customFormat="1" ht="11.25" customHeight="1" x14ac:dyDescent="0.25">
      <c r="A12" s="39"/>
      <c r="B12" s="39"/>
      <c r="C12" s="36"/>
      <c r="D12" s="36"/>
      <c r="E12" s="36"/>
      <c r="F12" s="36"/>
      <c r="G12" s="36"/>
      <c r="H12" s="40"/>
    </row>
    <row r="13" spans="1:20" s="31" customFormat="1" ht="18" x14ac:dyDescent="0.25">
      <c r="A13" s="39"/>
      <c r="B13" s="138" t="s">
        <v>28</v>
      </c>
      <c r="C13" s="138"/>
      <c r="D13" s="138"/>
      <c r="E13" s="138"/>
      <c r="F13" s="138"/>
      <c r="G13" s="138"/>
      <c r="H13" s="40"/>
    </row>
    <row r="14" spans="1:20" s="31" customFormat="1" ht="11.25" customHeight="1" x14ac:dyDescent="0.25">
      <c r="A14" s="39"/>
      <c r="B14" s="39"/>
      <c r="C14" s="36"/>
      <c r="D14" s="36"/>
      <c r="E14" s="36"/>
      <c r="F14" s="36"/>
      <c r="G14" s="36"/>
      <c r="H14" s="40"/>
    </row>
    <row r="15" spans="1:20" s="31" customFormat="1" ht="45.75" customHeight="1" x14ac:dyDescent="0.25">
      <c r="A15" s="41"/>
      <c r="B15" s="134" t="s">
        <v>131</v>
      </c>
      <c r="C15" s="134"/>
      <c r="D15" s="134"/>
      <c r="E15" s="134"/>
      <c r="F15" s="134"/>
      <c r="G15" s="134"/>
      <c r="H15" s="35"/>
      <c r="O15" s="35" t="s">
        <v>15</v>
      </c>
      <c r="P15" s="35" t="s">
        <v>22</v>
      </c>
      <c r="Q15" s="35" t="s">
        <v>22</v>
      </c>
      <c r="R15" s="35" t="s">
        <v>22</v>
      </c>
      <c r="S15" s="35" t="s">
        <v>22</v>
      </c>
      <c r="T15" s="35" t="s">
        <v>22</v>
      </c>
    </row>
    <row r="16" spans="1:20" s="31" customFormat="1" ht="13.5" customHeight="1" x14ac:dyDescent="0.25">
      <c r="A16" s="42"/>
      <c r="B16" s="128" t="s">
        <v>1</v>
      </c>
      <c r="C16" s="128"/>
      <c r="D16" s="128"/>
      <c r="E16" s="128"/>
      <c r="F16" s="128"/>
      <c r="G16" s="128"/>
      <c r="H16" s="43"/>
    </row>
    <row r="17" spans="1:23" s="31" customFormat="1" ht="9.75" customHeight="1" x14ac:dyDescent="0.25">
      <c r="A17" s="33"/>
      <c r="B17" s="33"/>
      <c r="C17" s="34"/>
      <c r="D17" s="44"/>
      <c r="E17" s="44"/>
      <c r="F17" s="44"/>
      <c r="G17" s="45"/>
      <c r="H17" s="45"/>
    </row>
    <row r="18" spans="1:23" s="31" customFormat="1" ht="15" x14ac:dyDescent="0.25">
      <c r="A18" s="46"/>
      <c r="B18" s="129" t="s">
        <v>29</v>
      </c>
      <c r="C18" s="129"/>
      <c r="D18" s="129"/>
      <c r="E18" s="129"/>
      <c r="F18" s="129"/>
      <c r="G18" s="129"/>
      <c r="H18" s="36"/>
    </row>
    <row r="19" spans="1:23" s="31" customFormat="1" ht="9.75" customHeight="1" x14ac:dyDescent="0.25">
      <c r="A19" s="33"/>
      <c r="B19" s="33"/>
      <c r="C19" s="34"/>
      <c r="D19" s="36"/>
      <c r="E19" s="36"/>
      <c r="F19" s="36"/>
      <c r="G19" s="36"/>
      <c r="H19" s="36"/>
    </row>
    <row r="20" spans="1:23" s="31" customFormat="1" ht="16.5" customHeight="1" x14ac:dyDescent="0.25">
      <c r="A20" s="130" t="s">
        <v>2</v>
      </c>
      <c r="B20" s="130" t="s">
        <v>30</v>
      </c>
      <c r="C20" s="124" t="s">
        <v>31</v>
      </c>
      <c r="D20" s="123" t="s">
        <v>32</v>
      </c>
      <c r="E20" s="123"/>
      <c r="F20" s="123"/>
      <c r="G20" s="123"/>
      <c r="H20" s="123" t="s">
        <v>33</v>
      </c>
    </row>
    <row r="21" spans="1:23" s="31" customFormat="1" ht="50.25" customHeight="1" x14ac:dyDescent="0.25">
      <c r="A21" s="131"/>
      <c r="B21" s="131"/>
      <c r="C21" s="133"/>
      <c r="D21" s="124" t="s">
        <v>34</v>
      </c>
      <c r="E21" s="124" t="s">
        <v>35</v>
      </c>
      <c r="F21" s="124" t="s">
        <v>36</v>
      </c>
      <c r="G21" s="126" t="s">
        <v>37</v>
      </c>
      <c r="H21" s="123"/>
    </row>
    <row r="22" spans="1:23" s="31" customFormat="1" ht="3.75" customHeight="1" x14ac:dyDescent="0.25">
      <c r="A22" s="132"/>
      <c r="B22" s="132"/>
      <c r="C22" s="125"/>
      <c r="D22" s="125"/>
      <c r="E22" s="125"/>
      <c r="F22" s="125"/>
      <c r="G22" s="127"/>
      <c r="H22" s="123"/>
    </row>
    <row r="23" spans="1:23" s="31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</row>
    <row r="24" spans="1:23" s="31" customFormat="1" ht="15" x14ac:dyDescent="0.25">
      <c r="A24" s="118" t="s">
        <v>38</v>
      </c>
      <c r="B24" s="119"/>
      <c r="C24" s="119"/>
      <c r="D24" s="119"/>
      <c r="E24" s="119"/>
      <c r="F24" s="119"/>
      <c r="G24" s="119"/>
      <c r="H24" s="120"/>
      <c r="U24" s="49" t="s">
        <v>38</v>
      </c>
    </row>
    <row r="25" spans="1:23" s="31" customFormat="1" ht="15" x14ac:dyDescent="0.25">
      <c r="A25" s="47" t="s">
        <v>39</v>
      </c>
      <c r="B25" s="50" t="s">
        <v>40</v>
      </c>
      <c r="C25" s="51" t="s">
        <v>41</v>
      </c>
      <c r="D25" s="73">
        <v>22761.18</v>
      </c>
      <c r="E25" s="53"/>
      <c r="F25" s="65">
        <v>124.84</v>
      </c>
      <c r="G25" s="53"/>
      <c r="H25" s="73">
        <v>22886.02</v>
      </c>
      <c r="U25" s="49"/>
    </row>
    <row r="26" spans="1:23" s="31" customFormat="1" ht="23.25" x14ac:dyDescent="0.25">
      <c r="A26" s="55"/>
      <c r="B26" s="121" t="s">
        <v>44</v>
      </c>
      <c r="C26" s="122"/>
      <c r="D26" s="69">
        <v>22761.18</v>
      </c>
      <c r="E26" s="57"/>
      <c r="F26" s="66">
        <v>124.84</v>
      </c>
      <c r="G26" s="59"/>
      <c r="H26" s="64">
        <v>22886.02</v>
      </c>
      <c r="U26" s="49"/>
      <c r="V26" s="60" t="s">
        <v>44</v>
      </c>
    </row>
    <row r="27" spans="1:23" s="31" customFormat="1" ht="15" x14ac:dyDescent="0.25">
      <c r="A27" s="118" t="s">
        <v>45</v>
      </c>
      <c r="B27" s="119"/>
      <c r="C27" s="119"/>
      <c r="D27" s="119"/>
      <c r="E27" s="119"/>
      <c r="F27" s="119"/>
      <c r="G27" s="119"/>
      <c r="H27" s="120"/>
      <c r="U27" s="49" t="s">
        <v>45</v>
      </c>
      <c r="V27" s="60"/>
    </row>
    <row r="28" spans="1:23" s="31" customFormat="1" ht="15" x14ac:dyDescent="0.25">
      <c r="A28" s="55"/>
      <c r="B28" s="116" t="s">
        <v>46</v>
      </c>
      <c r="C28" s="117"/>
      <c r="D28" s="69">
        <v>22761.18</v>
      </c>
      <c r="E28" s="57"/>
      <c r="F28" s="66">
        <v>124.84</v>
      </c>
      <c r="G28" s="59"/>
      <c r="H28" s="64">
        <v>22886.02</v>
      </c>
      <c r="U28" s="49"/>
      <c r="V28" s="60"/>
      <c r="W28" s="61" t="s">
        <v>46</v>
      </c>
    </row>
    <row r="29" spans="1:23" s="31" customFormat="1" ht="15" x14ac:dyDescent="0.25">
      <c r="A29" s="118" t="s">
        <v>47</v>
      </c>
      <c r="B29" s="119"/>
      <c r="C29" s="119"/>
      <c r="D29" s="119"/>
      <c r="E29" s="119"/>
      <c r="F29" s="119"/>
      <c r="G29" s="119"/>
      <c r="H29" s="120"/>
      <c r="U29" s="49" t="s">
        <v>47</v>
      </c>
      <c r="V29" s="60"/>
      <c r="W29" s="61"/>
    </row>
    <row r="30" spans="1:23" s="31" customFormat="1" ht="15" x14ac:dyDescent="0.25">
      <c r="A30" s="55"/>
      <c r="B30" s="116" t="s">
        <v>48</v>
      </c>
      <c r="C30" s="117"/>
      <c r="D30" s="69">
        <v>22761.18</v>
      </c>
      <c r="E30" s="57"/>
      <c r="F30" s="66">
        <v>124.84</v>
      </c>
      <c r="G30" s="59"/>
      <c r="H30" s="64">
        <v>22886.02</v>
      </c>
      <c r="U30" s="49"/>
      <c r="V30" s="60"/>
      <c r="W30" s="61" t="s">
        <v>48</v>
      </c>
    </row>
    <row r="31" spans="1:23" s="31" customFormat="1" ht="15" x14ac:dyDescent="0.25">
      <c r="A31" s="118" t="s">
        <v>49</v>
      </c>
      <c r="B31" s="119"/>
      <c r="C31" s="119"/>
      <c r="D31" s="119"/>
      <c r="E31" s="119"/>
      <c r="F31" s="119"/>
      <c r="G31" s="119"/>
      <c r="H31" s="120"/>
      <c r="U31" s="49" t="s">
        <v>49</v>
      </c>
      <c r="V31" s="60"/>
      <c r="W31" s="61"/>
    </row>
    <row r="32" spans="1:23" s="31" customFormat="1" ht="15" x14ac:dyDescent="0.25">
      <c r="A32" s="47" t="s">
        <v>50</v>
      </c>
      <c r="B32" s="50"/>
      <c r="C32" s="51" t="s">
        <v>51</v>
      </c>
      <c r="D32" s="53"/>
      <c r="E32" s="53"/>
      <c r="F32" s="53"/>
      <c r="G32" s="65">
        <v>19.170000000000002</v>
      </c>
      <c r="H32" s="65">
        <v>19.170000000000002</v>
      </c>
      <c r="U32" s="49"/>
      <c r="V32" s="60"/>
      <c r="W32" s="61"/>
    </row>
    <row r="33" spans="1:23" s="31" customFormat="1" ht="15" x14ac:dyDescent="0.25">
      <c r="A33" s="55"/>
      <c r="B33" s="121" t="s">
        <v>52</v>
      </c>
      <c r="C33" s="122"/>
      <c r="D33" s="57"/>
      <c r="E33" s="57"/>
      <c r="F33" s="59"/>
      <c r="G33" s="66">
        <v>19.170000000000002</v>
      </c>
      <c r="H33" s="66">
        <v>19.170000000000002</v>
      </c>
      <c r="U33" s="49"/>
      <c r="V33" s="60" t="s">
        <v>52</v>
      </c>
      <c r="W33" s="61"/>
    </row>
    <row r="34" spans="1:23" s="31" customFormat="1" ht="15" x14ac:dyDescent="0.25">
      <c r="A34" s="55"/>
      <c r="B34" s="116" t="s">
        <v>53</v>
      </c>
      <c r="C34" s="117"/>
      <c r="D34" s="69">
        <v>22761.18</v>
      </c>
      <c r="E34" s="57"/>
      <c r="F34" s="66">
        <v>124.84</v>
      </c>
      <c r="G34" s="66">
        <v>19.170000000000002</v>
      </c>
      <c r="H34" s="64">
        <v>22905.19</v>
      </c>
      <c r="U34" s="49"/>
      <c r="V34" s="60"/>
      <c r="W34" s="61" t="s">
        <v>53</v>
      </c>
    </row>
    <row r="35" spans="1:23" s="31" customFormat="1" ht="48.75" x14ac:dyDescent="0.25">
      <c r="A35" s="118" t="s">
        <v>54</v>
      </c>
      <c r="B35" s="119"/>
      <c r="C35" s="119"/>
      <c r="D35" s="119"/>
      <c r="E35" s="119"/>
      <c r="F35" s="119"/>
      <c r="G35" s="119"/>
      <c r="H35" s="120"/>
      <c r="U35" s="49" t="s">
        <v>54</v>
      </c>
      <c r="V35" s="60"/>
      <c r="W35" s="61"/>
    </row>
    <row r="36" spans="1:23" s="31" customFormat="1" ht="15" x14ac:dyDescent="0.25">
      <c r="A36" s="47" t="s">
        <v>55</v>
      </c>
      <c r="B36" s="50"/>
      <c r="C36" s="51" t="s">
        <v>56</v>
      </c>
      <c r="D36" s="53"/>
      <c r="E36" s="53"/>
      <c r="F36" s="53"/>
      <c r="G36" s="62">
        <v>69.221999999999994</v>
      </c>
      <c r="H36" s="62">
        <v>69.221999999999994</v>
      </c>
      <c r="U36" s="49"/>
      <c r="V36" s="60"/>
      <c r="W36" s="61"/>
    </row>
    <row r="37" spans="1:23" s="31" customFormat="1" ht="113.25" x14ac:dyDescent="0.25">
      <c r="A37" s="55"/>
      <c r="B37" s="121" t="s">
        <v>57</v>
      </c>
      <c r="C37" s="122"/>
      <c r="D37" s="57"/>
      <c r="E37" s="57"/>
      <c r="F37" s="59"/>
      <c r="G37" s="63">
        <v>69.221999999999994</v>
      </c>
      <c r="H37" s="63">
        <v>69.221999999999994</v>
      </c>
      <c r="U37" s="49"/>
      <c r="V37" s="60" t="s">
        <v>57</v>
      </c>
      <c r="W37" s="61"/>
    </row>
    <row r="38" spans="1:23" s="31" customFormat="1" ht="15" x14ac:dyDescent="0.25">
      <c r="A38" s="55"/>
      <c r="B38" s="116" t="s">
        <v>58</v>
      </c>
      <c r="C38" s="117"/>
      <c r="D38" s="69">
        <v>22761.18</v>
      </c>
      <c r="E38" s="57"/>
      <c r="F38" s="66">
        <v>124.84</v>
      </c>
      <c r="G38" s="63">
        <v>88.391999999999996</v>
      </c>
      <c r="H38" s="58">
        <v>22974.412</v>
      </c>
      <c r="U38" s="49"/>
      <c r="V38" s="60"/>
      <c r="W38" s="61" t="s">
        <v>58</v>
      </c>
    </row>
    <row r="39" spans="1:23" s="31" customFormat="1" ht="15" x14ac:dyDescent="0.25">
      <c r="A39" s="118" t="s">
        <v>59</v>
      </c>
      <c r="B39" s="119"/>
      <c r="C39" s="119"/>
      <c r="D39" s="119"/>
      <c r="E39" s="119"/>
      <c r="F39" s="119"/>
      <c r="G39" s="119"/>
      <c r="H39" s="120"/>
      <c r="U39" s="49" t="s">
        <v>59</v>
      </c>
      <c r="V39" s="60"/>
      <c r="W39" s="61"/>
    </row>
    <row r="40" spans="1:23" s="31" customFormat="1" ht="15" x14ac:dyDescent="0.25">
      <c r="A40" s="55"/>
      <c r="B40" s="116" t="s">
        <v>60</v>
      </c>
      <c r="C40" s="117"/>
      <c r="D40" s="69">
        <v>22761.18</v>
      </c>
      <c r="E40" s="57"/>
      <c r="F40" s="66">
        <v>124.84</v>
      </c>
      <c r="G40" s="63">
        <v>88.391999999999996</v>
      </c>
      <c r="H40" s="58">
        <v>22974.412</v>
      </c>
      <c r="U40" s="49"/>
      <c r="V40" s="60"/>
      <c r="W40" s="61" t="s">
        <v>60</v>
      </c>
    </row>
    <row r="41" spans="1:23" s="31" customFormat="1" ht="15" x14ac:dyDescent="0.25">
      <c r="A41" s="118" t="s">
        <v>61</v>
      </c>
      <c r="B41" s="119"/>
      <c r="C41" s="119"/>
      <c r="D41" s="119"/>
      <c r="E41" s="119"/>
      <c r="F41" s="119"/>
      <c r="G41" s="119"/>
      <c r="H41" s="120"/>
      <c r="U41" s="49" t="s">
        <v>61</v>
      </c>
      <c r="V41" s="60"/>
      <c r="W41" s="61"/>
    </row>
    <row r="42" spans="1:23" s="31" customFormat="1" ht="15" x14ac:dyDescent="0.25">
      <c r="A42" s="47" t="s">
        <v>39</v>
      </c>
      <c r="B42" s="50" t="s">
        <v>62</v>
      </c>
      <c r="C42" s="51" t="s">
        <v>63</v>
      </c>
      <c r="D42" s="52">
        <v>4552.2359999999999</v>
      </c>
      <c r="E42" s="53"/>
      <c r="F42" s="62">
        <v>24.968</v>
      </c>
      <c r="G42" s="62">
        <v>17.678000000000001</v>
      </c>
      <c r="H42" s="52">
        <v>4594.8819999999996</v>
      </c>
      <c r="U42" s="49"/>
      <c r="V42" s="60"/>
      <c r="W42" s="61"/>
    </row>
    <row r="43" spans="1:23" s="31" customFormat="1" ht="15" x14ac:dyDescent="0.25">
      <c r="A43" s="55"/>
      <c r="B43" s="121" t="s">
        <v>64</v>
      </c>
      <c r="C43" s="122"/>
      <c r="D43" s="56">
        <v>4552.2359999999999</v>
      </c>
      <c r="E43" s="57"/>
      <c r="F43" s="63">
        <v>24.968</v>
      </c>
      <c r="G43" s="63">
        <v>17.678000000000001</v>
      </c>
      <c r="H43" s="58">
        <v>4594.8819999999996</v>
      </c>
      <c r="U43" s="49"/>
      <c r="V43" s="60" t="s">
        <v>64</v>
      </c>
      <c r="W43" s="61"/>
    </row>
    <row r="44" spans="1:23" s="31" customFormat="1" ht="15" x14ac:dyDescent="0.25">
      <c r="A44" s="55"/>
      <c r="B44" s="116" t="s">
        <v>65</v>
      </c>
      <c r="C44" s="117"/>
      <c r="D44" s="56">
        <v>27313.416000000001</v>
      </c>
      <c r="E44" s="57"/>
      <c r="F44" s="63">
        <v>149.80799999999999</v>
      </c>
      <c r="G44" s="66">
        <v>106.07</v>
      </c>
      <c r="H44" s="58">
        <v>27569.294000000002</v>
      </c>
      <c r="U44" s="49"/>
      <c r="V44" s="60"/>
      <c r="W44" s="61" t="s">
        <v>65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0:C40"/>
    <mergeCell ref="A41:H41"/>
    <mergeCell ref="B43:C43"/>
    <mergeCell ref="B44:C44"/>
    <mergeCell ref="B33:C33"/>
    <mergeCell ref="B34:C34"/>
    <mergeCell ref="A35:H35"/>
    <mergeCell ref="B37:C37"/>
    <mergeCell ref="B38:C38"/>
    <mergeCell ref="A39:H39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D8113-2F08-4BD4-949D-1BAE3E7FEE7B}">
  <dimension ref="A1:F54"/>
  <sheetViews>
    <sheetView topLeftCell="A3"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140625" style="2" bestFit="1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16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17</v>
      </c>
      <c r="C6" s="18">
        <f>C26</f>
        <v>31294.842975396001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15" t="s">
        <v>3</v>
      </c>
      <c r="C12" s="115"/>
    </row>
    <row r="13" spans="1:3" ht="15" x14ac:dyDescent="0.2">
      <c r="A13" s="3"/>
      <c r="B13" s="3"/>
      <c r="C13" s="3"/>
    </row>
    <row r="14" spans="1:3" ht="102.75" customHeight="1" x14ac:dyDescent="0.2">
      <c r="A14" s="3"/>
      <c r="B14" s="139" t="s">
        <v>130</v>
      </c>
      <c r="C14" s="139"/>
    </row>
    <row r="15" spans="1:3" ht="15" x14ac:dyDescent="0.2">
      <c r="A15" s="4"/>
      <c r="B15" s="114" t="s">
        <v>1</v>
      </c>
      <c r="C15" s="114"/>
    </row>
    <row r="16" spans="1:3" ht="15" x14ac:dyDescent="0.2">
      <c r="A16" s="3"/>
      <c r="B16" s="3"/>
      <c r="C16" s="3"/>
    </row>
    <row r="17" spans="1:6" ht="15" x14ac:dyDescent="0.2">
      <c r="A17" s="3"/>
      <c r="B17" s="3"/>
      <c r="C17" s="3"/>
    </row>
    <row r="18" spans="1:6" ht="28.5" x14ac:dyDescent="0.2">
      <c r="A18" s="8" t="s">
        <v>2</v>
      </c>
      <c r="B18" s="11" t="s">
        <v>4</v>
      </c>
      <c r="C18" s="14" t="s">
        <v>5</v>
      </c>
    </row>
    <row r="19" spans="1:6" x14ac:dyDescent="0.2">
      <c r="A19" s="8">
        <v>1</v>
      </c>
      <c r="B19" s="11">
        <v>2</v>
      </c>
      <c r="C19" s="15">
        <v>3</v>
      </c>
    </row>
    <row r="20" spans="1:6" x14ac:dyDescent="0.2">
      <c r="A20" s="9">
        <v>1</v>
      </c>
      <c r="B20" s="13" t="s">
        <v>6</v>
      </c>
      <c r="C20" s="25">
        <v>22974.412</v>
      </c>
    </row>
    <row r="21" spans="1:6" x14ac:dyDescent="0.2">
      <c r="A21" s="9">
        <v>1.1000000000000001</v>
      </c>
      <c r="B21" s="13" t="s">
        <v>7</v>
      </c>
      <c r="C21" s="24">
        <v>22761.18</v>
      </c>
    </row>
    <row r="22" spans="1:6" x14ac:dyDescent="0.2">
      <c r="A22" s="9">
        <v>1.2</v>
      </c>
      <c r="B22" s="13" t="s">
        <v>8</v>
      </c>
      <c r="C22" s="23">
        <v>124.84</v>
      </c>
    </row>
    <row r="23" spans="1:6" x14ac:dyDescent="0.2">
      <c r="A23" s="9">
        <v>1.3</v>
      </c>
      <c r="B23" s="13" t="s">
        <v>9</v>
      </c>
      <c r="C23" s="23">
        <v>88.391999999999996</v>
      </c>
    </row>
    <row r="24" spans="1:6" x14ac:dyDescent="0.2">
      <c r="A24" s="9">
        <v>2</v>
      </c>
      <c r="B24" s="13" t="s">
        <v>10</v>
      </c>
      <c r="C24" s="23">
        <v>27569.294000000002</v>
      </c>
    </row>
    <row r="25" spans="1:6" x14ac:dyDescent="0.2">
      <c r="A25" s="9">
        <v>2.1</v>
      </c>
      <c r="B25" s="13" t="s">
        <v>11</v>
      </c>
      <c r="C25" s="23">
        <v>4594.8819999999996</v>
      </c>
    </row>
    <row r="26" spans="1:6" ht="24" x14ac:dyDescent="0.2">
      <c r="A26" s="9">
        <v>3</v>
      </c>
      <c r="B26" s="13" t="s">
        <v>12</v>
      </c>
      <c r="C26" s="22">
        <v>31294.842975396001</v>
      </c>
      <c r="D26" s="20">
        <f>C26/1.2</f>
        <v>26079.035812830003</v>
      </c>
    </row>
    <row r="27" spans="1:6" ht="15" x14ac:dyDescent="0.25">
      <c r="A27" s="3"/>
      <c r="C27" s="3"/>
      <c r="E27" s="21"/>
      <c r="F27" s="21"/>
    </row>
    <row r="28" spans="1:6" ht="25.5" customHeight="1" x14ac:dyDescent="0.25">
      <c r="A28" s="113" t="s">
        <v>13</v>
      </c>
      <c r="B28" s="113"/>
      <c r="C28" s="113"/>
      <c r="E28" s="21"/>
      <c r="F28" s="21"/>
    </row>
    <row r="31" spans="1:6" ht="15" customHeight="1" x14ac:dyDescent="0.2"/>
    <row r="32" spans="1:6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B340F-7422-42AB-8C3D-9024CDBB3754}">
  <sheetPr>
    <pageSetUpPr fitToPage="1"/>
  </sheetPr>
  <dimension ref="A1:W51"/>
  <sheetViews>
    <sheetView workbookViewId="0">
      <selection activeCell="B15" sqref="B15:G15"/>
    </sheetView>
  </sheetViews>
  <sheetFormatPr defaultColWidth="9.140625" defaultRowHeight="11.25" customHeight="1" x14ac:dyDescent="0.2"/>
  <cols>
    <col min="1" max="1" width="6.7109375" style="38" customWidth="1"/>
    <col min="2" max="2" width="20.140625" style="38" customWidth="1"/>
    <col min="3" max="3" width="32.7109375" style="71" customWidth="1"/>
    <col min="4" max="8" width="14" style="71" customWidth="1"/>
    <col min="9" max="9" width="9.140625" style="71"/>
    <col min="10" max="14" width="88.7109375" style="72" hidden="1" customWidth="1"/>
    <col min="15" max="20" width="108.85546875" style="72" hidden="1" customWidth="1"/>
    <col min="21" max="21" width="129.5703125" style="72" hidden="1" customWidth="1"/>
    <col min="22" max="23" width="52.85546875" style="72" hidden="1" customWidth="1"/>
    <col min="24" max="16384" width="9.140625" style="71"/>
  </cols>
  <sheetData>
    <row r="1" spans="1:20" s="31" customFormat="1" ht="15" x14ac:dyDescent="0.25">
      <c r="H1" s="32" t="s">
        <v>20</v>
      </c>
    </row>
    <row r="2" spans="1:20" s="31" customFormat="1" ht="15" x14ac:dyDescent="0.25">
      <c r="A2" s="33"/>
      <c r="B2" s="33"/>
      <c r="C2" s="34"/>
      <c r="D2" s="34"/>
      <c r="E2" s="34"/>
      <c r="F2" s="34"/>
      <c r="G2" s="34"/>
      <c r="H2" s="32"/>
    </row>
    <row r="3" spans="1:20" s="31" customFormat="1" ht="15" x14ac:dyDescent="0.25">
      <c r="A3" s="33"/>
      <c r="B3" s="33"/>
      <c r="C3" s="34"/>
      <c r="D3" s="34"/>
      <c r="E3" s="34"/>
      <c r="F3" s="34"/>
      <c r="G3" s="34"/>
      <c r="H3" s="32"/>
    </row>
    <row r="4" spans="1:20" s="31" customFormat="1" ht="15" x14ac:dyDescent="0.25">
      <c r="A4" s="33"/>
      <c r="B4" s="33" t="s">
        <v>0</v>
      </c>
      <c r="C4" s="135" t="s">
        <v>21</v>
      </c>
      <c r="D4" s="135"/>
      <c r="E4" s="135"/>
      <c r="F4" s="135"/>
      <c r="G4" s="135"/>
      <c r="H4" s="34"/>
      <c r="J4" s="35" t="s">
        <v>21</v>
      </c>
      <c r="K4" s="35" t="s">
        <v>22</v>
      </c>
      <c r="L4" s="35" t="s">
        <v>22</v>
      </c>
      <c r="M4" s="35" t="s">
        <v>22</v>
      </c>
      <c r="N4" s="35" t="s">
        <v>22</v>
      </c>
    </row>
    <row r="5" spans="1:20" s="31" customFormat="1" ht="10.5" customHeight="1" x14ac:dyDescent="0.25">
      <c r="A5" s="33"/>
      <c r="B5" s="33"/>
      <c r="C5" s="136" t="s">
        <v>23</v>
      </c>
      <c r="D5" s="136"/>
      <c r="E5" s="136"/>
      <c r="F5" s="136"/>
      <c r="G5" s="136"/>
      <c r="H5" s="34"/>
    </row>
    <row r="6" spans="1:20" s="31" customFormat="1" ht="17.25" customHeight="1" x14ac:dyDescent="0.25">
      <c r="A6" s="33"/>
      <c r="B6" s="34" t="s">
        <v>24</v>
      </c>
      <c r="C6" s="36"/>
      <c r="D6" s="36"/>
      <c r="E6" s="36"/>
      <c r="F6" s="36"/>
      <c r="G6" s="36"/>
      <c r="H6" s="34"/>
    </row>
    <row r="7" spans="1:20" s="31" customFormat="1" ht="17.25" customHeight="1" x14ac:dyDescent="0.25">
      <c r="A7" s="33"/>
      <c r="B7" s="33"/>
      <c r="C7" s="36"/>
      <c r="D7" s="36"/>
      <c r="E7" s="36"/>
      <c r="F7" s="36"/>
      <c r="G7" s="36"/>
      <c r="H7" s="34"/>
    </row>
    <row r="8" spans="1:20" s="31" customFormat="1" ht="17.25" customHeight="1" x14ac:dyDescent="0.25">
      <c r="A8" s="33"/>
      <c r="B8" s="37" t="s">
        <v>67</v>
      </c>
      <c r="C8" s="36"/>
      <c r="D8" s="36"/>
      <c r="E8" s="36"/>
      <c r="F8" s="36"/>
      <c r="G8" s="36"/>
      <c r="H8" s="34"/>
    </row>
    <row r="9" spans="1:20" s="31" customFormat="1" ht="17.25" customHeight="1" x14ac:dyDescent="0.25">
      <c r="A9" s="33"/>
      <c r="B9" s="38" t="s">
        <v>26</v>
      </c>
      <c r="D9" s="32"/>
      <c r="E9" s="36"/>
      <c r="F9" s="36"/>
      <c r="G9" s="36"/>
      <c r="H9" s="34"/>
    </row>
    <row r="10" spans="1:20" s="31" customFormat="1" ht="17.25" customHeight="1" x14ac:dyDescent="0.25">
      <c r="A10" s="33"/>
      <c r="B10" s="33"/>
      <c r="C10" s="137"/>
      <c r="D10" s="137"/>
      <c r="E10" s="137"/>
      <c r="F10" s="137"/>
      <c r="G10" s="137"/>
      <c r="H10" s="34"/>
    </row>
    <row r="11" spans="1:20" s="31" customFormat="1" ht="11.25" customHeight="1" x14ac:dyDescent="0.25">
      <c r="A11" s="39"/>
      <c r="B11" s="39"/>
      <c r="C11" s="136" t="s">
        <v>27</v>
      </c>
      <c r="D11" s="136"/>
      <c r="E11" s="136"/>
      <c r="F11" s="136"/>
      <c r="G11" s="136"/>
      <c r="H11" s="40"/>
    </row>
    <row r="12" spans="1:20" s="31" customFormat="1" ht="11.25" customHeight="1" x14ac:dyDescent="0.25">
      <c r="A12" s="39"/>
      <c r="B12" s="39"/>
      <c r="C12" s="36"/>
      <c r="D12" s="36"/>
      <c r="E12" s="36"/>
      <c r="F12" s="36"/>
      <c r="G12" s="36"/>
      <c r="H12" s="40"/>
    </row>
    <row r="13" spans="1:20" s="31" customFormat="1" ht="18" x14ac:dyDescent="0.25">
      <c r="A13" s="39"/>
      <c r="B13" s="138" t="s">
        <v>28</v>
      </c>
      <c r="C13" s="138"/>
      <c r="D13" s="138"/>
      <c r="E13" s="138"/>
      <c r="F13" s="138"/>
      <c r="G13" s="138"/>
      <c r="H13" s="40"/>
    </row>
    <row r="14" spans="1:20" s="31" customFormat="1" ht="11.25" customHeight="1" x14ac:dyDescent="0.25">
      <c r="A14" s="39"/>
      <c r="B14" s="39"/>
      <c r="C14" s="36"/>
      <c r="D14" s="36"/>
      <c r="E14" s="36"/>
      <c r="F14" s="36"/>
      <c r="G14" s="36"/>
      <c r="H14" s="40"/>
    </row>
    <row r="15" spans="1:20" s="31" customFormat="1" ht="45.75" customHeight="1" x14ac:dyDescent="0.25">
      <c r="A15" s="41"/>
      <c r="B15" s="134" t="s">
        <v>131</v>
      </c>
      <c r="C15" s="134"/>
      <c r="D15" s="134"/>
      <c r="E15" s="134"/>
      <c r="F15" s="134"/>
      <c r="G15" s="134"/>
      <c r="H15" s="35"/>
      <c r="O15" s="35" t="s">
        <v>15</v>
      </c>
      <c r="P15" s="35" t="s">
        <v>22</v>
      </c>
      <c r="Q15" s="35" t="s">
        <v>22</v>
      </c>
      <c r="R15" s="35" t="s">
        <v>22</v>
      </c>
      <c r="S15" s="35" t="s">
        <v>22</v>
      </c>
      <c r="T15" s="35" t="s">
        <v>22</v>
      </c>
    </row>
    <row r="16" spans="1:20" s="31" customFormat="1" ht="13.5" customHeight="1" x14ac:dyDescent="0.25">
      <c r="A16" s="42"/>
      <c r="B16" s="128" t="s">
        <v>1</v>
      </c>
      <c r="C16" s="128"/>
      <c r="D16" s="128"/>
      <c r="E16" s="128"/>
      <c r="F16" s="128"/>
      <c r="G16" s="128"/>
      <c r="H16" s="43"/>
    </row>
    <row r="17" spans="1:23" s="31" customFormat="1" ht="9.75" customHeight="1" x14ac:dyDescent="0.25">
      <c r="A17" s="33"/>
      <c r="B17" s="33"/>
      <c r="C17" s="34"/>
      <c r="D17" s="44"/>
      <c r="E17" s="44"/>
      <c r="F17" s="44"/>
      <c r="G17" s="45"/>
      <c r="H17" s="45"/>
    </row>
    <row r="18" spans="1:23" s="31" customFormat="1" ht="15" x14ac:dyDescent="0.25">
      <c r="A18" s="46"/>
      <c r="B18" s="129" t="s">
        <v>29</v>
      </c>
      <c r="C18" s="129"/>
      <c r="D18" s="129"/>
      <c r="E18" s="129"/>
      <c r="F18" s="129"/>
      <c r="G18" s="129"/>
      <c r="H18" s="36"/>
    </row>
    <row r="19" spans="1:23" s="31" customFormat="1" ht="9.75" customHeight="1" x14ac:dyDescent="0.25">
      <c r="A19" s="33"/>
      <c r="B19" s="33"/>
      <c r="C19" s="34"/>
      <c r="D19" s="36"/>
      <c r="E19" s="36"/>
      <c r="F19" s="36"/>
      <c r="G19" s="36"/>
      <c r="H19" s="36"/>
    </row>
    <row r="20" spans="1:23" s="31" customFormat="1" ht="16.5" customHeight="1" x14ac:dyDescent="0.25">
      <c r="A20" s="130" t="s">
        <v>2</v>
      </c>
      <c r="B20" s="130" t="s">
        <v>30</v>
      </c>
      <c r="C20" s="124" t="s">
        <v>31</v>
      </c>
      <c r="D20" s="123" t="s">
        <v>32</v>
      </c>
      <c r="E20" s="123"/>
      <c r="F20" s="123"/>
      <c r="G20" s="123"/>
      <c r="H20" s="123" t="s">
        <v>33</v>
      </c>
    </row>
    <row r="21" spans="1:23" s="31" customFormat="1" ht="50.25" customHeight="1" x14ac:dyDescent="0.25">
      <c r="A21" s="131"/>
      <c r="B21" s="131"/>
      <c r="C21" s="133"/>
      <c r="D21" s="124" t="s">
        <v>34</v>
      </c>
      <c r="E21" s="124" t="s">
        <v>35</v>
      </c>
      <c r="F21" s="124" t="s">
        <v>36</v>
      </c>
      <c r="G21" s="126" t="s">
        <v>37</v>
      </c>
      <c r="H21" s="123"/>
    </row>
    <row r="22" spans="1:23" s="31" customFormat="1" ht="3.75" customHeight="1" x14ac:dyDescent="0.25">
      <c r="A22" s="132"/>
      <c r="B22" s="132"/>
      <c r="C22" s="125"/>
      <c r="D22" s="125"/>
      <c r="E22" s="125"/>
      <c r="F22" s="125"/>
      <c r="G22" s="127"/>
      <c r="H22" s="123"/>
    </row>
    <row r="23" spans="1:23" s="31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</row>
    <row r="24" spans="1:23" s="31" customFormat="1" ht="15" x14ac:dyDescent="0.25">
      <c r="A24" s="118" t="s">
        <v>38</v>
      </c>
      <c r="B24" s="119"/>
      <c r="C24" s="119"/>
      <c r="D24" s="119"/>
      <c r="E24" s="119"/>
      <c r="F24" s="119"/>
      <c r="G24" s="119"/>
      <c r="H24" s="120"/>
      <c r="U24" s="49" t="s">
        <v>38</v>
      </c>
    </row>
    <row r="25" spans="1:23" s="31" customFormat="1" ht="15" x14ac:dyDescent="0.25">
      <c r="A25" s="47" t="s">
        <v>39</v>
      </c>
      <c r="B25" s="50" t="s">
        <v>40</v>
      </c>
      <c r="C25" s="51" t="s">
        <v>41</v>
      </c>
      <c r="D25" s="52">
        <v>5068.4790000000003</v>
      </c>
      <c r="E25" s="53"/>
      <c r="F25" s="53"/>
      <c r="G25" s="53"/>
      <c r="H25" s="52">
        <v>5068.4790000000003</v>
      </c>
      <c r="U25" s="49"/>
    </row>
    <row r="26" spans="1:23" s="31" customFormat="1" ht="23.25" x14ac:dyDescent="0.25">
      <c r="A26" s="55"/>
      <c r="B26" s="121" t="s">
        <v>44</v>
      </c>
      <c r="C26" s="122"/>
      <c r="D26" s="56">
        <v>5068.4790000000003</v>
      </c>
      <c r="E26" s="57"/>
      <c r="F26" s="59"/>
      <c r="G26" s="59"/>
      <c r="H26" s="58">
        <v>5068.4790000000003</v>
      </c>
      <c r="U26" s="49"/>
      <c r="V26" s="60" t="s">
        <v>44</v>
      </c>
    </row>
    <row r="27" spans="1:23" s="31" customFormat="1" ht="15" x14ac:dyDescent="0.25">
      <c r="A27" s="118" t="s">
        <v>45</v>
      </c>
      <c r="B27" s="119"/>
      <c r="C27" s="119"/>
      <c r="D27" s="119"/>
      <c r="E27" s="119"/>
      <c r="F27" s="119"/>
      <c r="G27" s="119"/>
      <c r="H27" s="120"/>
      <c r="U27" s="49" t="s">
        <v>45</v>
      </c>
      <c r="V27" s="60"/>
    </row>
    <row r="28" spans="1:23" s="31" customFormat="1" ht="15" x14ac:dyDescent="0.25">
      <c r="A28" s="55"/>
      <c r="B28" s="116" t="s">
        <v>46</v>
      </c>
      <c r="C28" s="117"/>
      <c r="D28" s="56">
        <v>5068.4790000000003</v>
      </c>
      <c r="E28" s="57"/>
      <c r="F28" s="59"/>
      <c r="G28" s="59"/>
      <c r="H28" s="58">
        <v>5068.4790000000003</v>
      </c>
      <c r="U28" s="49"/>
      <c r="V28" s="60"/>
      <c r="W28" s="61" t="s">
        <v>46</v>
      </c>
    </row>
    <row r="29" spans="1:23" s="31" customFormat="1" ht="15" x14ac:dyDescent="0.25">
      <c r="A29" s="118" t="s">
        <v>47</v>
      </c>
      <c r="B29" s="119"/>
      <c r="C29" s="119"/>
      <c r="D29" s="119"/>
      <c r="E29" s="119"/>
      <c r="F29" s="119"/>
      <c r="G29" s="119"/>
      <c r="H29" s="120"/>
      <c r="U29" s="49" t="s">
        <v>47</v>
      </c>
      <c r="V29" s="60"/>
      <c r="W29" s="61"/>
    </row>
    <row r="30" spans="1:23" s="31" customFormat="1" ht="15" x14ac:dyDescent="0.25">
      <c r="A30" s="55"/>
      <c r="B30" s="116" t="s">
        <v>48</v>
      </c>
      <c r="C30" s="117"/>
      <c r="D30" s="56">
        <v>5068.4790000000003</v>
      </c>
      <c r="E30" s="57"/>
      <c r="F30" s="59"/>
      <c r="G30" s="59"/>
      <c r="H30" s="58">
        <v>5068.4790000000003</v>
      </c>
      <c r="U30" s="49"/>
      <c r="V30" s="60"/>
      <c r="W30" s="61" t="s">
        <v>48</v>
      </c>
    </row>
    <row r="31" spans="1:23" s="31" customFormat="1" ht="15" x14ac:dyDescent="0.25">
      <c r="A31" s="118" t="s">
        <v>49</v>
      </c>
      <c r="B31" s="119"/>
      <c r="C31" s="119"/>
      <c r="D31" s="119"/>
      <c r="E31" s="119"/>
      <c r="F31" s="119"/>
      <c r="G31" s="119"/>
      <c r="H31" s="120"/>
      <c r="U31" s="49" t="s">
        <v>49</v>
      </c>
      <c r="V31" s="60"/>
      <c r="W31" s="61"/>
    </row>
    <row r="32" spans="1:23" s="31" customFormat="1" ht="15" x14ac:dyDescent="0.25">
      <c r="A32" s="47" t="s">
        <v>39</v>
      </c>
      <c r="B32" s="50"/>
      <c r="C32" s="51" t="s">
        <v>68</v>
      </c>
      <c r="D32" s="53"/>
      <c r="E32" s="53"/>
      <c r="F32" s="53"/>
      <c r="G32" s="53"/>
      <c r="H32" s="53"/>
      <c r="U32" s="49"/>
      <c r="V32" s="60"/>
      <c r="W32" s="61"/>
    </row>
    <row r="33" spans="1:23" s="31" customFormat="1" ht="15" x14ac:dyDescent="0.25">
      <c r="A33" s="47" t="s">
        <v>69</v>
      </c>
      <c r="B33" s="50"/>
      <c r="C33" s="51" t="s">
        <v>70</v>
      </c>
      <c r="D33" s="53"/>
      <c r="E33" s="53"/>
      <c r="F33" s="53"/>
      <c r="G33" s="53"/>
      <c r="H33" s="53"/>
      <c r="U33" s="49"/>
      <c r="V33" s="60"/>
      <c r="W33" s="61"/>
    </row>
    <row r="34" spans="1:23" s="31" customFormat="1" ht="15" x14ac:dyDescent="0.25">
      <c r="A34" s="47" t="s">
        <v>71</v>
      </c>
      <c r="B34" s="50"/>
      <c r="C34" s="51" t="s">
        <v>72</v>
      </c>
      <c r="D34" s="53"/>
      <c r="E34" s="53"/>
      <c r="F34" s="53"/>
      <c r="G34" s="53"/>
      <c r="H34" s="53"/>
      <c r="U34" s="49"/>
      <c r="V34" s="60"/>
      <c r="W34" s="61"/>
    </row>
    <row r="35" spans="1:23" s="31" customFormat="1" ht="15" x14ac:dyDescent="0.25">
      <c r="A35" s="47" t="s">
        <v>73</v>
      </c>
      <c r="B35" s="50"/>
      <c r="C35" s="51" t="s">
        <v>74</v>
      </c>
      <c r="D35" s="53"/>
      <c r="E35" s="53"/>
      <c r="F35" s="53"/>
      <c r="G35" s="53"/>
      <c r="H35" s="53"/>
      <c r="U35" s="49"/>
      <c r="V35" s="60"/>
      <c r="W35" s="61"/>
    </row>
    <row r="36" spans="1:23" s="31" customFormat="1" ht="15" x14ac:dyDescent="0.25">
      <c r="A36" s="47" t="s">
        <v>75</v>
      </c>
      <c r="B36" s="50"/>
      <c r="C36" s="51" t="s">
        <v>76</v>
      </c>
      <c r="D36" s="53"/>
      <c r="E36" s="53"/>
      <c r="F36" s="53"/>
      <c r="G36" s="53"/>
      <c r="H36" s="53"/>
      <c r="U36" s="49"/>
      <c r="V36" s="60"/>
      <c r="W36" s="61"/>
    </row>
    <row r="37" spans="1:23" s="31" customFormat="1" ht="15" x14ac:dyDescent="0.25">
      <c r="A37" s="55"/>
      <c r="B37" s="121" t="s">
        <v>52</v>
      </c>
      <c r="C37" s="122"/>
      <c r="D37" s="57"/>
      <c r="E37" s="57"/>
      <c r="F37" s="59"/>
      <c r="G37" s="59"/>
      <c r="H37" s="59"/>
      <c r="U37" s="49"/>
      <c r="V37" s="60" t="s">
        <v>52</v>
      </c>
      <c r="W37" s="61"/>
    </row>
    <row r="38" spans="1:23" s="31" customFormat="1" ht="15" x14ac:dyDescent="0.25">
      <c r="A38" s="55"/>
      <c r="B38" s="116" t="s">
        <v>53</v>
      </c>
      <c r="C38" s="117"/>
      <c r="D38" s="56">
        <v>5068.4790000000003</v>
      </c>
      <c r="E38" s="57"/>
      <c r="F38" s="59"/>
      <c r="G38" s="59"/>
      <c r="H38" s="58">
        <v>5068.4790000000003</v>
      </c>
      <c r="U38" s="49"/>
      <c r="V38" s="60"/>
      <c r="W38" s="61" t="s">
        <v>53</v>
      </c>
    </row>
    <row r="39" spans="1:23" s="31" customFormat="1" ht="48.75" x14ac:dyDescent="0.25">
      <c r="A39" s="118" t="s">
        <v>54</v>
      </c>
      <c r="B39" s="119"/>
      <c r="C39" s="119"/>
      <c r="D39" s="119"/>
      <c r="E39" s="119"/>
      <c r="F39" s="119"/>
      <c r="G39" s="119"/>
      <c r="H39" s="120"/>
      <c r="U39" s="49" t="s">
        <v>54</v>
      </c>
      <c r="V39" s="60"/>
      <c r="W39" s="61"/>
    </row>
    <row r="40" spans="1:23" s="31" customFormat="1" ht="15" x14ac:dyDescent="0.25">
      <c r="A40" s="47" t="s">
        <v>39</v>
      </c>
      <c r="B40" s="50"/>
      <c r="C40" s="51" t="s">
        <v>77</v>
      </c>
      <c r="D40" s="53"/>
      <c r="E40" s="53"/>
      <c r="F40" s="53"/>
      <c r="G40" s="53"/>
      <c r="H40" s="53"/>
      <c r="U40" s="49"/>
      <c r="V40" s="60"/>
      <c r="W40" s="61"/>
    </row>
    <row r="41" spans="1:23" s="31" customFormat="1" ht="15" x14ac:dyDescent="0.25">
      <c r="A41" s="47" t="s">
        <v>69</v>
      </c>
      <c r="B41" s="50"/>
      <c r="C41" s="51" t="s">
        <v>78</v>
      </c>
      <c r="D41" s="53"/>
      <c r="E41" s="53"/>
      <c r="F41" s="53"/>
      <c r="G41" s="53"/>
      <c r="H41" s="53"/>
      <c r="U41" s="49"/>
      <c r="V41" s="60"/>
      <c r="W41" s="61"/>
    </row>
    <row r="42" spans="1:23" s="31" customFormat="1" ht="15" x14ac:dyDescent="0.25">
      <c r="A42" s="47" t="s">
        <v>71</v>
      </c>
      <c r="B42" s="50"/>
      <c r="C42" s="51" t="s">
        <v>79</v>
      </c>
      <c r="D42" s="53"/>
      <c r="E42" s="53"/>
      <c r="F42" s="53"/>
      <c r="G42" s="53"/>
      <c r="H42" s="53"/>
      <c r="U42" s="49"/>
      <c r="V42" s="60"/>
      <c r="W42" s="61"/>
    </row>
    <row r="43" spans="1:23" s="31" customFormat="1" ht="15" x14ac:dyDescent="0.25">
      <c r="A43" s="47" t="s">
        <v>73</v>
      </c>
      <c r="B43" s="50"/>
      <c r="C43" s="51" t="s">
        <v>80</v>
      </c>
      <c r="D43" s="53"/>
      <c r="E43" s="53"/>
      <c r="F43" s="53"/>
      <c r="G43" s="53"/>
      <c r="H43" s="53"/>
      <c r="U43" s="49"/>
      <c r="V43" s="60"/>
      <c r="W43" s="61"/>
    </row>
    <row r="44" spans="1:23" s="31" customFormat="1" ht="113.25" x14ac:dyDescent="0.25">
      <c r="A44" s="55"/>
      <c r="B44" s="121" t="s">
        <v>57</v>
      </c>
      <c r="C44" s="122"/>
      <c r="D44" s="57"/>
      <c r="E44" s="57"/>
      <c r="F44" s="59"/>
      <c r="G44" s="59"/>
      <c r="H44" s="59"/>
      <c r="U44" s="49"/>
      <c r="V44" s="60" t="s">
        <v>57</v>
      </c>
      <c r="W44" s="61"/>
    </row>
    <row r="45" spans="1:23" s="31" customFormat="1" ht="15" x14ac:dyDescent="0.25">
      <c r="A45" s="55"/>
      <c r="B45" s="116" t="s">
        <v>58</v>
      </c>
      <c r="C45" s="117"/>
      <c r="D45" s="56">
        <v>5068.4790000000003</v>
      </c>
      <c r="E45" s="57"/>
      <c r="F45" s="59"/>
      <c r="G45" s="59"/>
      <c r="H45" s="58">
        <v>5068.4790000000003</v>
      </c>
      <c r="U45" s="49"/>
      <c r="V45" s="60"/>
      <c r="W45" s="61" t="s">
        <v>58</v>
      </c>
    </row>
    <row r="46" spans="1:23" s="31" customFormat="1" ht="15" x14ac:dyDescent="0.25">
      <c r="A46" s="118" t="s">
        <v>59</v>
      </c>
      <c r="B46" s="119"/>
      <c r="C46" s="119"/>
      <c r="D46" s="119"/>
      <c r="E46" s="119"/>
      <c r="F46" s="119"/>
      <c r="G46" s="119"/>
      <c r="H46" s="120"/>
      <c r="U46" s="49" t="s">
        <v>59</v>
      </c>
      <c r="V46" s="60"/>
      <c r="W46" s="61"/>
    </row>
    <row r="47" spans="1:23" s="31" customFormat="1" ht="15" x14ac:dyDescent="0.25">
      <c r="A47" s="55"/>
      <c r="B47" s="116" t="s">
        <v>60</v>
      </c>
      <c r="C47" s="117"/>
      <c r="D47" s="56">
        <v>5068.4790000000003</v>
      </c>
      <c r="E47" s="57"/>
      <c r="F47" s="59"/>
      <c r="G47" s="59"/>
      <c r="H47" s="58">
        <v>5068.4790000000003</v>
      </c>
      <c r="U47" s="49"/>
      <c r="V47" s="60"/>
      <c r="W47" s="61" t="s">
        <v>60</v>
      </c>
    </row>
    <row r="48" spans="1:23" s="31" customFormat="1" ht="15" x14ac:dyDescent="0.25">
      <c r="A48" s="118" t="s">
        <v>61</v>
      </c>
      <c r="B48" s="119"/>
      <c r="C48" s="119"/>
      <c r="D48" s="119"/>
      <c r="E48" s="119"/>
      <c r="F48" s="119"/>
      <c r="G48" s="119"/>
      <c r="H48" s="120"/>
      <c r="U48" s="49" t="s">
        <v>61</v>
      </c>
      <c r="V48" s="60"/>
      <c r="W48" s="61"/>
    </row>
    <row r="49" spans="1:23" s="31" customFormat="1" ht="15" x14ac:dyDescent="0.25">
      <c r="A49" s="47" t="s">
        <v>39</v>
      </c>
      <c r="B49" s="50" t="s">
        <v>62</v>
      </c>
      <c r="C49" s="51" t="s">
        <v>63</v>
      </c>
      <c r="D49" s="52">
        <v>1013.696</v>
      </c>
      <c r="E49" s="53"/>
      <c r="F49" s="53"/>
      <c r="G49" s="53"/>
      <c r="H49" s="52">
        <v>1013.696</v>
      </c>
      <c r="U49" s="49"/>
      <c r="V49" s="60"/>
      <c r="W49" s="61"/>
    </row>
    <row r="50" spans="1:23" s="31" customFormat="1" ht="15" x14ac:dyDescent="0.25">
      <c r="A50" s="55"/>
      <c r="B50" s="121" t="s">
        <v>64</v>
      </c>
      <c r="C50" s="122"/>
      <c r="D50" s="56">
        <v>1013.696</v>
      </c>
      <c r="E50" s="57"/>
      <c r="F50" s="59"/>
      <c r="G50" s="59"/>
      <c r="H50" s="58">
        <v>1013.696</v>
      </c>
      <c r="U50" s="49"/>
      <c r="V50" s="60" t="s">
        <v>64</v>
      </c>
      <c r="W50" s="61"/>
    </row>
    <row r="51" spans="1:23" s="31" customFormat="1" ht="15" x14ac:dyDescent="0.25">
      <c r="A51" s="55"/>
      <c r="B51" s="116" t="s">
        <v>65</v>
      </c>
      <c r="C51" s="117"/>
      <c r="D51" s="56">
        <v>6082.1750000000002</v>
      </c>
      <c r="E51" s="57"/>
      <c r="F51" s="59"/>
      <c r="G51" s="59"/>
      <c r="H51" s="58">
        <v>6082.1750000000002</v>
      </c>
      <c r="U51" s="49"/>
      <c r="V51" s="60"/>
      <c r="W51" s="61" t="s">
        <v>65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7:C47"/>
    <mergeCell ref="A48:H48"/>
    <mergeCell ref="B50:C50"/>
    <mergeCell ref="B51:C51"/>
    <mergeCell ref="B37:C37"/>
    <mergeCell ref="B38:C38"/>
    <mergeCell ref="A39:H39"/>
    <mergeCell ref="B44:C44"/>
    <mergeCell ref="B45:C45"/>
    <mergeCell ref="A46:H46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264B6-914A-4B18-98CD-374B6029DCD8}">
  <dimension ref="A1:F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2.7109375" style="2" bestFit="1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16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18</v>
      </c>
      <c r="C6" s="18">
        <f>C26</f>
        <v>7207.8633164538005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15" t="s">
        <v>3</v>
      </c>
      <c r="C12" s="115"/>
    </row>
    <row r="13" spans="1:3" ht="15" x14ac:dyDescent="0.2">
      <c r="A13" s="3"/>
      <c r="B13" s="3"/>
      <c r="C13" s="3"/>
    </row>
    <row r="14" spans="1:3" ht="105.75" customHeight="1" x14ac:dyDescent="0.2">
      <c r="A14" s="3"/>
      <c r="B14" s="139" t="s">
        <v>130</v>
      </c>
      <c r="C14" s="139"/>
    </row>
    <row r="15" spans="1:3" ht="15" x14ac:dyDescent="0.2">
      <c r="A15" s="4"/>
      <c r="B15" s="114" t="s">
        <v>1</v>
      </c>
      <c r="C15" s="114"/>
    </row>
    <row r="16" spans="1:3" ht="15" x14ac:dyDescent="0.2">
      <c r="A16" s="3"/>
      <c r="B16" s="3"/>
      <c r="C16" s="3"/>
    </row>
    <row r="17" spans="1:6" ht="15" x14ac:dyDescent="0.2">
      <c r="A17" s="3"/>
      <c r="B17" s="3"/>
      <c r="C17" s="3"/>
    </row>
    <row r="18" spans="1:6" ht="28.5" x14ac:dyDescent="0.2">
      <c r="A18" s="8" t="s">
        <v>2</v>
      </c>
      <c r="B18" s="11" t="s">
        <v>4</v>
      </c>
      <c r="C18" s="14" t="s">
        <v>5</v>
      </c>
    </row>
    <row r="19" spans="1:6" x14ac:dyDescent="0.2">
      <c r="A19" s="8">
        <v>1</v>
      </c>
      <c r="B19" s="11">
        <v>2</v>
      </c>
      <c r="C19" s="15">
        <v>3</v>
      </c>
    </row>
    <row r="20" spans="1:6" x14ac:dyDescent="0.2">
      <c r="A20" s="9">
        <v>1</v>
      </c>
      <c r="B20" s="13" t="s">
        <v>6</v>
      </c>
      <c r="C20" s="25">
        <v>5068.4790000000003</v>
      </c>
    </row>
    <row r="21" spans="1:6" x14ac:dyDescent="0.2">
      <c r="A21" s="9">
        <v>1.1000000000000001</v>
      </c>
      <c r="B21" s="13" t="s">
        <v>7</v>
      </c>
      <c r="C21" s="24">
        <v>5068.4790000000003</v>
      </c>
    </row>
    <row r="22" spans="1:6" x14ac:dyDescent="0.2">
      <c r="A22" s="9">
        <v>1.2</v>
      </c>
      <c r="B22" s="13" t="s">
        <v>8</v>
      </c>
      <c r="C22" s="23">
        <v>0</v>
      </c>
    </row>
    <row r="23" spans="1:6" x14ac:dyDescent="0.2">
      <c r="A23" s="9">
        <v>1.3</v>
      </c>
      <c r="B23" s="13" t="s">
        <v>9</v>
      </c>
      <c r="C23" s="23">
        <v>0</v>
      </c>
    </row>
    <row r="24" spans="1:6" x14ac:dyDescent="0.2">
      <c r="A24" s="9">
        <v>2</v>
      </c>
      <c r="B24" s="13" t="s">
        <v>10</v>
      </c>
      <c r="C24" s="23">
        <v>6082.1750000000002</v>
      </c>
    </row>
    <row r="25" spans="1:6" x14ac:dyDescent="0.2">
      <c r="A25" s="9">
        <v>2.1</v>
      </c>
      <c r="B25" s="13" t="s">
        <v>11</v>
      </c>
      <c r="C25" s="23">
        <v>1013.696</v>
      </c>
    </row>
    <row r="26" spans="1:6" ht="24" x14ac:dyDescent="0.2">
      <c r="A26" s="9">
        <v>3</v>
      </c>
      <c r="B26" s="13" t="s">
        <v>12</v>
      </c>
      <c r="C26" s="22">
        <v>7207.8633164538005</v>
      </c>
      <c r="D26" s="20">
        <f>C26/1.2</f>
        <v>6006.552763711501</v>
      </c>
    </row>
    <row r="27" spans="1:6" ht="15" x14ac:dyDescent="0.25">
      <c r="A27" s="3"/>
      <c r="C27" s="3"/>
      <c r="E27" s="21"/>
      <c r="F27" s="21"/>
    </row>
    <row r="28" spans="1:6" ht="25.5" customHeight="1" x14ac:dyDescent="0.25">
      <c r="A28" s="113" t="s">
        <v>13</v>
      </c>
      <c r="B28" s="113"/>
      <c r="C28" s="113"/>
      <c r="E28" s="21"/>
      <c r="F28" s="21"/>
    </row>
    <row r="29" spans="1:6" ht="15" x14ac:dyDescent="0.25">
      <c r="E29" s="21"/>
      <c r="F29" s="21"/>
    </row>
    <row r="31" spans="1:6" ht="15" customHeight="1" x14ac:dyDescent="0.2"/>
    <row r="32" spans="1:6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7652C-B90B-42E0-96EF-80A5CC3AC42B}">
  <sheetPr>
    <pageSetUpPr fitToPage="1"/>
  </sheetPr>
  <dimension ref="A1:W49"/>
  <sheetViews>
    <sheetView workbookViewId="0">
      <selection activeCell="B19" sqref="B19"/>
    </sheetView>
  </sheetViews>
  <sheetFormatPr defaultColWidth="9.140625" defaultRowHeight="11.25" customHeight="1" x14ac:dyDescent="0.2"/>
  <cols>
    <col min="1" max="1" width="6.7109375" style="38" customWidth="1"/>
    <col min="2" max="2" width="20.140625" style="38" customWidth="1"/>
    <col min="3" max="3" width="32.7109375" style="71" customWidth="1"/>
    <col min="4" max="8" width="14" style="71" customWidth="1"/>
    <col min="9" max="9" width="9.140625" style="71"/>
    <col min="10" max="14" width="88.7109375" style="72" hidden="1" customWidth="1"/>
    <col min="15" max="20" width="108.85546875" style="72" hidden="1" customWidth="1"/>
    <col min="21" max="21" width="129.5703125" style="72" hidden="1" customWidth="1"/>
    <col min="22" max="23" width="52.85546875" style="72" hidden="1" customWidth="1"/>
    <col min="24" max="16384" width="9.140625" style="71"/>
  </cols>
  <sheetData>
    <row r="1" spans="1:20" s="31" customFormat="1" ht="15" x14ac:dyDescent="0.25">
      <c r="H1" s="32" t="s">
        <v>20</v>
      </c>
    </row>
    <row r="2" spans="1:20" s="31" customFormat="1" ht="15" x14ac:dyDescent="0.25">
      <c r="A2" s="33"/>
      <c r="B2" s="33"/>
      <c r="C2" s="34"/>
      <c r="D2" s="34"/>
      <c r="E2" s="34"/>
      <c r="F2" s="34"/>
      <c r="G2" s="34"/>
      <c r="H2" s="32"/>
    </row>
    <row r="3" spans="1:20" s="31" customFormat="1" ht="15" x14ac:dyDescent="0.25">
      <c r="A3" s="33"/>
      <c r="B3" s="33"/>
      <c r="C3" s="34"/>
      <c r="D3" s="34"/>
      <c r="E3" s="34"/>
      <c r="F3" s="34"/>
      <c r="G3" s="34"/>
      <c r="H3" s="32"/>
    </row>
    <row r="4" spans="1:20" s="31" customFormat="1" ht="15" x14ac:dyDescent="0.25">
      <c r="A4" s="33"/>
      <c r="B4" s="33" t="s">
        <v>0</v>
      </c>
      <c r="C4" s="135" t="s">
        <v>21</v>
      </c>
      <c r="D4" s="135"/>
      <c r="E4" s="135"/>
      <c r="F4" s="135"/>
      <c r="G4" s="135"/>
      <c r="H4" s="34"/>
      <c r="J4" s="35" t="s">
        <v>21</v>
      </c>
      <c r="K4" s="35" t="s">
        <v>22</v>
      </c>
      <c r="L4" s="35" t="s">
        <v>22</v>
      </c>
      <c r="M4" s="35" t="s">
        <v>22</v>
      </c>
      <c r="N4" s="35" t="s">
        <v>22</v>
      </c>
    </row>
    <row r="5" spans="1:20" s="31" customFormat="1" ht="10.5" customHeight="1" x14ac:dyDescent="0.25">
      <c r="A5" s="33"/>
      <c r="B5" s="33"/>
      <c r="C5" s="136" t="s">
        <v>23</v>
      </c>
      <c r="D5" s="136"/>
      <c r="E5" s="136"/>
      <c r="F5" s="136"/>
      <c r="G5" s="136"/>
      <c r="H5" s="34"/>
    </row>
    <row r="6" spans="1:20" s="31" customFormat="1" ht="17.25" customHeight="1" x14ac:dyDescent="0.25">
      <c r="A6" s="33"/>
      <c r="B6" s="34" t="s">
        <v>24</v>
      </c>
      <c r="C6" s="36"/>
      <c r="D6" s="36"/>
      <c r="E6" s="36"/>
      <c r="F6" s="36"/>
      <c r="G6" s="36"/>
      <c r="H6" s="34"/>
    </row>
    <row r="7" spans="1:20" s="31" customFormat="1" ht="17.25" customHeight="1" x14ac:dyDescent="0.25">
      <c r="A7" s="33"/>
      <c r="B7" s="33"/>
      <c r="C7" s="36"/>
      <c r="D7" s="36"/>
      <c r="E7" s="36"/>
      <c r="F7" s="36"/>
      <c r="G7" s="36"/>
      <c r="H7" s="34"/>
    </row>
    <row r="8" spans="1:20" s="31" customFormat="1" ht="17.25" customHeight="1" x14ac:dyDescent="0.25">
      <c r="A8" s="33"/>
      <c r="B8" s="37" t="s">
        <v>81</v>
      </c>
      <c r="C8" s="36"/>
      <c r="D8" s="36"/>
      <c r="E8" s="36"/>
      <c r="F8" s="36"/>
      <c r="G8" s="36"/>
      <c r="H8" s="34"/>
    </row>
    <row r="9" spans="1:20" s="31" customFormat="1" ht="17.25" customHeight="1" x14ac:dyDescent="0.25">
      <c r="A9" s="33"/>
      <c r="B9" s="38" t="s">
        <v>26</v>
      </c>
      <c r="D9" s="32"/>
      <c r="E9" s="36"/>
      <c r="F9" s="36"/>
      <c r="G9" s="36"/>
      <c r="H9" s="34"/>
    </row>
    <row r="10" spans="1:20" s="31" customFormat="1" ht="17.25" customHeight="1" x14ac:dyDescent="0.25">
      <c r="A10" s="33"/>
      <c r="B10" s="33"/>
      <c r="C10" s="137"/>
      <c r="D10" s="137"/>
      <c r="E10" s="137"/>
      <c r="F10" s="137"/>
      <c r="G10" s="137"/>
      <c r="H10" s="34"/>
    </row>
    <row r="11" spans="1:20" s="31" customFormat="1" ht="11.25" customHeight="1" x14ac:dyDescent="0.25">
      <c r="A11" s="39"/>
      <c r="B11" s="39"/>
      <c r="C11" s="136" t="s">
        <v>27</v>
      </c>
      <c r="D11" s="136"/>
      <c r="E11" s="136"/>
      <c r="F11" s="136"/>
      <c r="G11" s="136"/>
      <c r="H11" s="40"/>
    </row>
    <row r="12" spans="1:20" s="31" customFormat="1" ht="11.25" customHeight="1" x14ac:dyDescent="0.25">
      <c r="A12" s="39"/>
      <c r="B12" s="39"/>
      <c r="C12" s="36"/>
      <c r="D12" s="36"/>
      <c r="E12" s="36"/>
      <c r="F12" s="36"/>
      <c r="G12" s="36"/>
      <c r="H12" s="40"/>
    </row>
    <row r="13" spans="1:20" s="31" customFormat="1" ht="18" x14ac:dyDescent="0.25">
      <c r="A13" s="39"/>
      <c r="B13" s="138" t="s">
        <v>28</v>
      </c>
      <c r="C13" s="138"/>
      <c r="D13" s="138"/>
      <c r="E13" s="138"/>
      <c r="F13" s="138"/>
      <c r="G13" s="138"/>
      <c r="H13" s="40"/>
    </row>
    <row r="14" spans="1:20" s="31" customFormat="1" ht="11.25" customHeight="1" x14ac:dyDescent="0.25">
      <c r="A14" s="39"/>
      <c r="B14" s="39"/>
      <c r="C14" s="36"/>
      <c r="D14" s="36"/>
      <c r="E14" s="36"/>
      <c r="F14" s="36"/>
      <c r="G14" s="36"/>
      <c r="H14" s="40"/>
    </row>
    <row r="15" spans="1:20" s="31" customFormat="1" ht="63" customHeight="1" x14ac:dyDescent="0.25">
      <c r="A15" s="41"/>
      <c r="B15" s="134" t="s">
        <v>131</v>
      </c>
      <c r="C15" s="134"/>
      <c r="D15" s="134"/>
      <c r="E15" s="134"/>
      <c r="F15" s="134"/>
      <c r="G15" s="134"/>
      <c r="H15" s="35"/>
      <c r="O15" s="35" t="s">
        <v>15</v>
      </c>
      <c r="P15" s="35" t="s">
        <v>22</v>
      </c>
      <c r="Q15" s="35" t="s">
        <v>22</v>
      </c>
      <c r="R15" s="35" t="s">
        <v>22</v>
      </c>
      <c r="S15" s="35" t="s">
        <v>22</v>
      </c>
      <c r="T15" s="35" t="s">
        <v>22</v>
      </c>
    </row>
    <row r="16" spans="1:20" s="31" customFormat="1" ht="13.5" customHeight="1" x14ac:dyDescent="0.25">
      <c r="A16" s="42"/>
      <c r="B16" s="128" t="s">
        <v>1</v>
      </c>
      <c r="C16" s="128"/>
      <c r="D16" s="128"/>
      <c r="E16" s="128"/>
      <c r="F16" s="128"/>
      <c r="G16" s="128"/>
      <c r="H16" s="43"/>
    </row>
    <row r="17" spans="1:23" s="31" customFormat="1" ht="9.75" customHeight="1" x14ac:dyDescent="0.25">
      <c r="A17" s="33"/>
      <c r="B17" s="33"/>
      <c r="C17" s="34"/>
      <c r="D17" s="44"/>
      <c r="E17" s="44"/>
      <c r="F17" s="44"/>
      <c r="G17" s="45"/>
      <c r="H17" s="45"/>
    </row>
    <row r="18" spans="1:23" s="31" customFormat="1" ht="15" x14ac:dyDescent="0.25">
      <c r="A18" s="46"/>
      <c r="B18" s="129" t="s">
        <v>29</v>
      </c>
      <c r="C18" s="129"/>
      <c r="D18" s="129"/>
      <c r="E18" s="129"/>
      <c r="F18" s="129"/>
      <c r="G18" s="129"/>
      <c r="H18" s="36"/>
    </row>
    <row r="19" spans="1:23" s="31" customFormat="1" ht="9.75" customHeight="1" x14ac:dyDescent="0.25">
      <c r="A19" s="33"/>
      <c r="B19" s="33"/>
      <c r="C19" s="34"/>
      <c r="D19" s="36"/>
      <c r="E19" s="36"/>
      <c r="F19" s="36"/>
      <c r="G19" s="36"/>
      <c r="H19" s="36"/>
    </row>
    <row r="20" spans="1:23" s="31" customFormat="1" ht="16.5" customHeight="1" x14ac:dyDescent="0.25">
      <c r="A20" s="130" t="s">
        <v>2</v>
      </c>
      <c r="B20" s="130" t="s">
        <v>30</v>
      </c>
      <c r="C20" s="124" t="s">
        <v>31</v>
      </c>
      <c r="D20" s="123" t="s">
        <v>32</v>
      </c>
      <c r="E20" s="123"/>
      <c r="F20" s="123"/>
      <c r="G20" s="123"/>
      <c r="H20" s="123" t="s">
        <v>33</v>
      </c>
    </row>
    <row r="21" spans="1:23" s="31" customFormat="1" ht="50.25" customHeight="1" x14ac:dyDescent="0.25">
      <c r="A21" s="131"/>
      <c r="B21" s="131"/>
      <c r="C21" s="133"/>
      <c r="D21" s="124" t="s">
        <v>34</v>
      </c>
      <c r="E21" s="124" t="s">
        <v>35</v>
      </c>
      <c r="F21" s="124" t="s">
        <v>36</v>
      </c>
      <c r="G21" s="126" t="s">
        <v>37</v>
      </c>
      <c r="H21" s="123"/>
    </row>
    <row r="22" spans="1:23" s="31" customFormat="1" ht="3.75" customHeight="1" x14ac:dyDescent="0.25">
      <c r="A22" s="132"/>
      <c r="B22" s="132"/>
      <c r="C22" s="125"/>
      <c r="D22" s="125"/>
      <c r="E22" s="125"/>
      <c r="F22" s="125"/>
      <c r="G22" s="127"/>
      <c r="H22" s="123"/>
    </row>
    <row r="23" spans="1:23" s="31" customFormat="1" ht="15" x14ac:dyDescent="0.25">
      <c r="A23" s="47">
        <v>1</v>
      </c>
      <c r="B23" s="47">
        <v>2</v>
      </c>
      <c r="C23" s="48">
        <v>3</v>
      </c>
      <c r="D23" s="48">
        <v>4</v>
      </c>
      <c r="E23" s="48">
        <v>5</v>
      </c>
      <c r="F23" s="48">
        <v>6</v>
      </c>
      <c r="G23" s="48">
        <v>7</v>
      </c>
      <c r="H23" s="48">
        <v>8</v>
      </c>
    </row>
    <row r="24" spans="1:23" s="31" customFormat="1" ht="15" x14ac:dyDescent="0.25">
      <c r="A24" s="118" t="s">
        <v>38</v>
      </c>
      <c r="B24" s="119"/>
      <c r="C24" s="119"/>
      <c r="D24" s="119"/>
      <c r="E24" s="119"/>
      <c r="F24" s="119"/>
      <c r="G24" s="119"/>
      <c r="H24" s="120"/>
      <c r="U24" s="49" t="s">
        <v>38</v>
      </c>
    </row>
    <row r="25" spans="1:23" s="31" customFormat="1" ht="15" x14ac:dyDescent="0.25">
      <c r="A25" s="47" t="s">
        <v>39</v>
      </c>
      <c r="B25" s="50" t="s">
        <v>40</v>
      </c>
      <c r="C25" s="51" t="s">
        <v>41</v>
      </c>
      <c r="D25" s="52">
        <v>14382.121999999999</v>
      </c>
      <c r="E25" s="53"/>
      <c r="F25" s="52">
        <v>1203.115</v>
      </c>
      <c r="G25" s="53"/>
      <c r="H25" s="52">
        <v>15585.236999999999</v>
      </c>
      <c r="U25" s="49"/>
    </row>
    <row r="26" spans="1:23" s="31" customFormat="1" ht="23.25" x14ac:dyDescent="0.25">
      <c r="A26" s="55"/>
      <c r="B26" s="121" t="s">
        <v>44</v>
      </c>
      <c r="C26" s="122"/>
      <c r="D26" s="56">
        <v>14382.121999999999</v>
      </c>
      <c r="E26" s="57"/>
      <c r="F26" s="58">
        <v>1203.115</v>
      </c>
      <c r="G26" s="59"/>
      <c r="H26" s="58">
        <v>15585.236999999999</v>
      </c>
      <c r="U26" s="49"/>
      <c r="V26" s="60" t="s">
        <v>44</v>
      </c>
    </row>
    <row r="27" spans="1:23" s="31" customFormat="1" ht="15" x14ac:dyDescent="0.25">
      <c r="A27" s="118" t="s">
        <v>45</v>
      </c>
      <c r="B27" s="119"/>
      <c r="C27" s="119"/>
      <c r="D27" s="119"/>
      <c r="E27" s="119"/>
      <c r="F27" s="119"/>
      <c r="G27" s="119"/>
      <c r="H27" s="120"/>
      <c r="U27" s="49" t="s">
        <v>45</v>
      </c>
      <c r="V27" s="60"/>
    </row>
    <row r="28" spans="1:23" s="31" customFormat="1" ht="15" x14ac:dyDescent="0.25">
      <c r="A28" s="55"/>
      <c r="B28" s="116" t="s">
        <v>46</v>
      </c>
      <c r="C28" s="117"/>
      <c r="D28" s="56">
        <v>14382.121999999999</v>
      </c>
      <c r="E28" s="57"/>
      <c r="F28" s="58">
        <v>1203.115</v>
      </c>
      <c r="G28" s="59"/>
      <c r="H28" s="58">
        <v>15585.236999999999</v>
      </c>
      <c r="U28" s="49"/>
      <c r="V28" s="60"/>
      <c r="W28" s="61" t="s">
        <v>46</v>
      </c>
    </row>
    <row r="29" spans="1:23" s="31" customFormat="1" ht="15" x14ac:dyDescent="0.25">
      <c r="A29" s="118" t="s">
        <v>47</v>
      </c>
      <c r="B29" s="119"/>
      <c r="C29" s="119"/>
      <c r="D29" s="119"/>
      <c r="E29" s="119"/>
      <c r="F29" s="119"/>
      <c r="G29" s="119"/>
      <c r="H29" s="120"/>
      <c r="U29" s="49" t="s">
        <v>47</v>
      </c>
      <c r="V29" s="60"/>
      <c r="W29" s="61"/>
    </row>
    <row r="30" spans="1:23" s="31" customFormat="1" ht="15" x14ac:dyDescent="0.25">
      <c r="A30" s="55"/>
      <c r="B30" s="116" t="s">
        <v>48</v>
      </c>
      <c r="C30" s="117"/>
      <c r="D30" s="56">
        <v>14382.121999999999</v>
      </c>
      <c r="E30" s="57"/>
      <c r="F30" s="58">
        <v>1203.115</v>
      </c>
      <c r="G30" s="59"/>
      <c r="H30" s="58">
        <v>15585.236999999999</v>
      </c>
      <c r="U30" s="49"/>
      <c r="V30" s="60"/>
      <c r="W30" s="61" t="s">
        <v>48</v>
      </c>
    </row>
    <row r="31" spans="1:23" s="31" customFormat="1" ht="15" x14ac:dyDescent="0.25">
      <c r="A31" s="118" t="s">
        <v>49</v>
      </c>
      <c r="B31" s="119"/>
      <c r="C31" s="119"/>
      <c r="D31" s="119"/>
      <c r="E31" s="119"/>
      <c r="F31" s="119"/>
      <c r="G31" s="119"/>
      <c r="H31" s="120"/>
      <c r="U31" s="49" t="s">
        <v>49</v>
      </c>
      <c r="V31" s="60"/>
      <c r="W31" s="61"/>
    </row>
    <row r="32" spans="1:23" s="31" customFormat="1" ht="15" x14ac:dyDescent="0.25">
      <c r="A32" s="47" t="s">
        <v>39</v>
      </c>
      <c r="B32" s="50"/>
      <c r="C32" s="51" t="s">
        <v>68</v>
      </c>
      <c r="D32" s="53"/>
      <c r="E32" s="53"/>
      <c r="F32" s="53"/>
      <c r="G32" s="53"/>
      <c r="H32" s="53"/>
      <c r="U32" s="49"/>
      <c r="V32" s="60"/>
      <c r="W32" s="61"/>
    </row>
    <row r="33" spans="1:23" s="31" customFormat="1" ht="15" x14ac:dyDescent="0.25">
      <c r="A33" s="47" t="s">
        <v>71</v>
      </c>
      <c r="B33" s="50"/>
      <c r="C33" s="51" t="s">
        <v>72</v>
      </c>
      <c r="D33" s="53"/>
      <c r="E33" s="53"/>
      <c r="F33" s="53"/>
      <c r="G33" s="53"/>
      <c r="H33" s="53"/>
      <c r="U33" s="49"/>
      <c r="V33" s="60"/>
      <c r="W33" s="61"/>
    </row>
    <row r="34" spans="1:23" s="31" customFormat="1" ht="15" x14ac:dyDescent="0.25">
      <c r="A34" s="47" t="s">
        <v>75</v>
      </c>
      <c r="B34" s="50"/>
      <c r="C34" s="51" t="s">
        <v>76</v>
      </c>
      <c r="D34" s="53"/>
      <c r="E34" s="53"/>
      <c r="F34" s="53"/>
      <c r="G34" s="53"/>
      <c r="H34" s="53"/>
      <c r="U34" s="49"/>
      <c r="V34" s="60"/>
      <c r="W34" s="61"/>
    </row>
    <row r="35" spans="1:23" s="31" customFormat="1" ht="15" x14ac:dyDescent="0.25">
      <c r="A35" s="47" t="s">
        <v>50</v>
      </c>
      <c r="B35" s="50"/>
      <c r="C35" s="51" t="s">
        <v>51</v>
      </c>
      <c r="D35" s="53"/>
      <c r="E35" s="53"/>
      <c r="F35" s="53"/>
      <c r="G35" s="62">
        <v>45.381</v>
      </c>
      <c r="H35" s="62">
        <v>45.381</v>
      </c>
      <c r="U35" s="49"/>
      <c r="V35" s="60"/>
      <c r="W35" s="61"/>
    </row>
    <row r="36" spans="1:23" s="31" customFormat="1" ht="15" x14ac:dyDescent="0.25">
      <c r="A36" s="55"/>
      <c r="B36" s="121" t="s">
        <v>52</v>
      </c>
      <c r="C36" s="122"/>
      <c r="D36" s="57"/>
      <c r="E36" s="57"/>
      <c r="F36" s="59"/>
      <c r="G36" s="63">
        <v>45.381</v>
      </c>
      <c r="H36" s="63">
        <v>45.381</v>
      </c>
      <c r="U36" s="49"/>
      <c r="V36" s="60" t="s">
        <v>52</v>
      </c>
      <c r="W36" s="61"/>
    </row>
    <row r="37" spans="1:23" s="31" customFormat="1" ht="15" x14ac:dyDescent="0.25">
      <c r="A37" s="55"/>
      <c r="B37" s="116" t="s">
        <v>53</v>
      </c>
      <c r="C37" s="117"/>
      <c r="D37" s="56">
        <v>14382.121999999999</v>
      </c>
      <c r="E37" s="57"/>
      <c r="F37" s="58">
        <v>1203.115</v>
      </c>
      <c r="G37" s="63">
        <v>45.381</v>
      </c>
      <c r="H37" s="58">
        <v>15630.618</v>
      </c>
      <c r="U37" s="49"/>
      <c r="V37" s="60"/>
      <c r="W37" s="61" t="s">
        <v>53</v>
      </c>
    </row>
    <row r="38" spans="1:23" s="31" customFormat="1" ht="48.75" x14ac:dyDescent="0.25">
      <c r="A38" s="118" t="s">
        <v>54</v>
      </c>
      <c r="B38" s="119"/>
      <c r="C38" s="119"/>
      <c r="D38" s="119"/>
      <c r="E38" s="119"/>
      <c r="F38" s="119"/>
      <c r="G38" s="119"/>
      <c r="H38" s="120"/>
      <c r="U38" s="49" t="s">
        <v>54</v>
      </c>
      <c r="V38" s="60"/>
      <c r="W38" s="61"/>
    </row>
    <row r="39" spans="1:23" s="31" customFormat="1" ht="15" x14ac:dyDescent="0.25">
      <c r="A39" s="47" t="s">
        <v>39</v>
      </c>
      <c r="B39" s="50"/>
      <c r="C39" s="51" t="s">
        <v>77</v>
      </c>
      <c r="D39" s="53"/>
      <c r="E39" s="53"/>
      <c r="F39" s="53"/>
      <c r="G39" s="53"/>
      <c r="H39" s="53"/>
      <c r="U39" s="49"/>
      <c r="V39" s="60"/>
      <c r="W39" s="61"/>
    </row>
    <row r="40" spans="1:23" s="31" customFormat="1" ht="15" x14ac:dyDescent="0.25">
      <c r="A40" s="47" t="s">
        <v>73</v>
      </c>
      <c r="B40" s="50"/>
      <c r="C40" s="51" t="s">
        <v>80</v>
      </c>
      <c r="D40" s="53"/>
      <c r="E40" s="53"/>
      <c r="F40" s="53"/>
      <c r="G40" s="53"/>
      <c r="H40" s="53"/>
      <c r="U40" s="49"/>
      <c r="V40" s="60"/>
      <c r="W40" s="61"/>
    </row>
    <row r="41" spans="1:23" s="31" customFormat="1" ht="15" x14ac:dyDescent="0.25">
      <c r="A41" s="47" t="s">
        <v>55</v>
      </c>
      <c r="B41" s="50"/>
      <c r="C41" s="51" t="s">
        <v>56</v>
      </c>
      <c r="D41" s="53"/>
      <c r="E41" s="53"/>
      <c r="F41" s="53"/>
      <c r="G41" s="65">
        <v>26.78</v>
      </c>
      <c r="H41" s="65">
        <v>26.78</v>
      </c>
      <c r="U41" s="49"/>
      <c r="V41" s="60"/>
      <c r="W41" s="61"/>
    </row>
    <row r="42" spans="1:23" s="31" customFormat="1" ht="113.25" x14ac:dyDescent="0.25">
      <c r="A42" s="55"/>
      <c r="B42" s="121" t="s">
        <v>57</v>
      </c>
      <c r="C42" s="122"/>
      <c r="D42" s="57"/>
      <c r="E42" s="57"/>
      <c r="F42" s="59"/>
      <c r="G42" s="66">
        <v>26.78</v>
      </c>
      <c r="H42" s="66">
        <v>26.78</v>
      </c>
      <c r="U42" s="49"/>
      <c r="V42" s="60" t="s">
        <v>57</v>
      </c>
      <c r="W42" s="61"/>
    </row>
    <row r="43" spans="1:23" s="31" customFormat="1" ht="15" x14ac:dyDescent="0.25">
      <c r="A43" s="55"/>
      <c r="B43" s="116" t="s">
        <v>58</v>
      </c>
      <c r="C43" s="117"/>
      <c r="D43" s="56">
        <v>14382.121999999999</v>
      </c>
      <c r="E43" s="57"/>
      <c r="F43" s="58">
        <v>1203.115</v>
      </c>
      <c r="G43" s="63">
        <v>72.161000000000001</v>
      </c>
      <c r="H43" s="58">
        <v>15657.397999999999</v>
      </c>
      <c r="U43" s="49"/>
      <c r="V43" s="60"/>
      <c r="W43" s="61" t="s">
        <v>58</v>
      </c>
    </row>
    <row r="44" spans="1:23" s="31" customFormat="1" ht="15" x14ac:dyDescent="0.25">
      <c r="A44" s="118" t="s">
        <v>59</v>
      </c>
      <c r="B44" s="119"/>
      <c r="C44" s="119"/>
      <c r="D44" s="119"/>
      <c r="E44" s="119"/>
      <c r="F44" s="119"/>
      <c r="G44" s="119"/>
      <c r="H44" s="120"/>
      <c r="U44" s="49" t="s">
        <v>59</v>
      </c>
      <c r="V44" s="60"/>
      <c r="W44" s="61"/>
    </row>
    <row r="45" spans="1:23" s="31" customFormat="1" ht="15" x14ac:dyDescent="0.25">
      <c r="A45" s="55"/>
      <c r="B45" s="116" t="s">
        <v>60</v>
      </c>
      <c r="C45" s="117"/>
      <c r="D45" s="56">
        <v>14382.121999999999</v>
      </c>
      <c r="E45" s="57"/>
      <c r="F45" s="58">
        <v>1203.115</v>
      </c>
      <c r="G45" s="63">
        <v>72.161000000000001</v>
      </c>
      <c r="H45" s="58">
        <v>15657.397999999999</v>
      </c>
      <c r="U45" s="49"/>
      <c r="V45" s="60"/>
      <c r="W45" s="61" t="s">
        <v>60</v>
      </c>
    </row>
    <row r="46" spans="1:23" s="31" customFormat="1" ht="15" x14ac:dyDescent="0.25">
      <c r="A46" s="118" t="s">
        <v>61</v>
      </c>
      <c r="B46" s="119"/>
      <c r="C46" s="119"/>
      <c r="D46" s="119"/>
      <c r="E46" s="119"/>
      <c r="F46" s="119"/>
      <c r="G46" s="119"/>
      <c r="H46" s="120"/>
      <c r="U46" s="49" t="s">
        <v>61</v>
      </c>
      <c r="V46" s="60"/>
      <c r="W46" s="61"/>
    </row>
    <row r="47" spans="1:23" s="31" customFormat="1" ht="15" x14ac:dyDescent="0.25">
      <c r="A47" s="47" t="s">
        <v>39</v>
      </c>
      <c r="B47" s="50" t="s">
        <v>62</v>
      </c>
      <c r="C47" s="51" t="s">
        <v>63</v>
      </c>
      <c r="D47" s="52">
        <v>2876.424</v>
      </c>
      <c r="E47" s="53"/>
      <c r="F47" s="62">
        <v>240.62299999999999</v>
      </c>
      <c r="G47" s="62">
        <v>14.432</v>
      </c>
      <c r="H47" s="52">
        <v>3131.4789999999998</v>
      </c>
      <c r="U47" s="49"/>
      <c r="V47" s="60"/>
      <c r="W47" s="61"/>
    </row>
    <row r="48" spans="1:23" s="31" customFormat="1" ht="15" x14ac:dyDescent="0.25">
      <c r="A48" s="55"/>
      <c r="B48" s="121" t="s">
        <v>64</v>
      </c>
      <c r="C48" s="122"/>
      <c r="D48" s="56">
        <v>2876.424</v>
      </c>
      <c r="E48" s="57"/>
      <c r="F48" s="63">
        <v>240.62299999999999</v>
      </c>
      <c r="G48" s="63">
        <v>14.432</v>
      </c>
      <c r="H48" s="58">
        <v>3131.4789999999998</v>
      </c>
      <c r="U48" s="49"/>
      <c r="V48" s="60" t="s">
        <v>64</v>
      </c>
      <c r="W48" s="61"/>
    </row>
    <row r="49" spans="1:23" s="31" customFormat="1" ht="15" x14ac:dyDescent="0.25">
      <c r="A49" s="55"/>
      <c r="B49" s="116" t="s">
        <v>65</v>
      </c>
      <c r="C49" s="117"/>
      <c r="D49" s="56">
        <v>17258.545999999998</v>
      </c>
      <c r="E49" s="57"/>
      <c r="F49" s="58">
        <v>1443.7380000000001</v>
      </c>
      <c r="G49" s="63">
        <v>86.593000000000004</v>
      </c>
      <c r="H49" s="58">
        <v>18788.877</v>
      </c>
      <c r="U49" s="49"/>
      <c r="V49" s="60"/>
      <c r="W49" s="61" t="s">
        <v>65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45:C45"/>
    <mergeCell ref="A46:H46"/>
    <mergeCell ref="B48:C48"/>
    <mergeCell ref="B49:C49"/>
    <mergeCell ref="B36:C36"/>
    <mergeCell ref="B37:C37"/>
    <mergeCell ref="A38:H38"/>
    <mergeCell ref="B42:C42"/>
    <mergeCell ref="B43:C43"/>
    <mergeCell ref="A44:H44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6C3DC-07E4-48BF-B106-C083D2F6AD4A}">
  <dimension ref="A1:F54"/>
  <sheetViews>
    <sheetView topLeftCell="A4" zoomScale="82" zoomScaleNormal="82" workbookViewId="0">
      <selection activeCell="C26" sqref="C26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4.140625" style="2" bestFit="1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e">
        <f>#REF!</f>
        <v>#REF!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19</v>
      </c>
      <c r="C6" s="18">
        <f>C26</f>
        <v>23246.038498765931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14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15" t="s">
        <v>3</v>
      </c>
      <c r="C12" s="115"/>
    </row>
    <row r="13" spans="1:3" ht="15" x14ac:dyDescent="0.2">
      <c r="A13" s="3"/>
      <c r="B13" s="3"/>
      <c r="C13" s="3"/>
    </row>
    <row r="14" spans="1:3" ht="132" customHeight="1" x14ac:dyDescent="0.2">
      <c r="A14" s="3"/>
      <c r="B14" s="139" t="s">
        <v>130</v>
      </c>
      <c r="C14" s="139"/>
    </row>
    <row r="15" spans="1:3" ht="15" x14ac:dyDescent="0.2">
      <c r="A15" s="4"/>
      <c r="B15" s="114" t="s">
        <v>1</v>
      </c>
      <c r="C15" s="114"/>
    </row>
    <row r="16" spans="1:3" ht="15" x14ac:dyDescent="0.2">
      <c r="A16" s="3"/>
      <c r="B16" s="3"/>
      <c r="C16" s="3"/>
    </row>
    <row r="17" spans="1:6" ht="15" x14ac:dyDescent="0.2">
      <c r="A17" s="3"/>
      <c r="B17" s="3"/>
      <c r="C17" s="3"/>
    </row>
    <row r="18" spans="1:6" ht="28.5" x14ac:dyDescent="0.2">
      <c r="A18" s="8" t="s">
        <v>2</v>
      </c>
      <c r="B18" s="11" t="s">
        <v>4</v>
      </c>
      <c r="C18" s="14" t="s">
        <v>5</v>
      </c>
    </row>
    <row r="19" spans="1:6" x14ac:dyDescent="0.2">
      <c r="A19" s="8">
        <v>1</v>
      </c>
      <c r="B19" s="11">
        <v>2</v>
      </c>
      <c r="C19" s="15">
        <v>3</v>
      </c>
    </row>
    <row r="20" spans="1:6" x14ac:dyDescent="0.2">
      <c r="A20" s="9">
        <v>1</v>
      </c>
      <c r="B20" s="13" t="s">
        <v>6</v>
      </c>
      <c r="C20" s="25">
        <v>15657.397999999999</v>
      </c>
    </row>
    <row r="21" spans="1:6" x14ac:dyDescent="0.2">
      <c r="A21" s="9">
        <v>1.1000000000000001</v>
      </c>
      <c r="B21" s="13" t="s">
        <v>7</v>
      </c>
      <c r="C21" s="24">
        <v>14382.121999999999</v>
      </c>
    </row>
    <row r="22" spans="1:6" x14ac:dyDescent="0.2">
      <c r="A22" s="9">
        <v>1.2</v>
      </c>
      <c r="B22" s="13" t="s">
        <v>8</v>
      </c>
      <c r="C22" s="23">
        <v>1203.115</v>
      </c>
    </row>
    <row r="23" spans="1:6" x14ac:dyDescent="0.2">
      <c r="A23" s="9">
        <v>1.3</v>
      </c>
      <c r="B23" s="13" t="s">
        <v>9</v>
      </c>
      <c r="C23" s="23">
        <v>72.161000000000001</v>
      </c>
    </row>
    <row r="24" spans="1:6" x14ac:dyDescent="0.2">
      <c r="A24" s="9">
        <v>2</v>
      </c>
      <c r="B24" s="13" t="s">
        <v>10</v>
      </c>
      <c r="C24" s="23">
        <v>18788.877</v>
      </c>
    </row>
    <row r="25" spans="1:6" x14ac:dyDescent="0.2">
      <c r="A25" s="9">
        <v>2.1</v>
      </c>
      <c r="B25" s="13" t="s">
        <v>11</v>
      </c>
      <c r="C25" s="23">
        <v>3131.4789999999998</v>
      </c>
    </row>
    <row r="26" spans="1:6" ht="24" x14ac:dyDescent="0.2">
      <c r="A26" s="9">
        <v>3</v>
      </c>
      <c r="B26" s="13" t="s">
        <v>12</v>
      </c>
      <c r="C26" s="22">
        <v>23246.038498765931</v>
      </c>
      <c r="D26" s="20">
        <f>C26/1.2</f>
        <v>19371.698748971608</v>
      </c>
    </row>
    <row r="27" spans="1:6" ht="15" x14ac:dyDescent="0.25">
      <c r="A27" s="3"/>
      <c r="C27" s="3"/>
      <c r="E27" s="21"/>
      <c r="F27" s="21"/>
    </row>
    <row r="28" spans="1:6" ht="25.5" customHeight="1" x14ac:dyDescent="0.25">
      <c r="A28" s="113" t="s">
        <v>13</v>
      </c>
      <c r="B28" s="113"/>
      <c r="C28" s="113"/>
      <c r="E28" s="21"/>
      <c r="F28" s="21"/>
    </row>
    <row r="29" spans="1:6" ht="15" x14ac:dyDescent="0.25">
      <c r="E29" s="21"/>
      <c r="F29" s="21"/>
    </row>
    <row r="30" spans="1:6" ht="15" x14ac:dyDescent="0.25">
      <c r="E30" s="21"/>
      <c r="F30" s="21"/>
    </row>
    <row r="31" spans="1:6" ht="15" customHeight="1" x14ac:dyDescent="0.2"/>
    <row r="32" spans="1:6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Сводка затрат 2025-2028</vt:lpstr>
      <vt:lpstr>ССР 2025</vt:lpstr>
      <vt:lpstr>СЗ 2025</vt:lpstr>
      <vt:lpstr>ССР 2026</vt:lpstr>
      <vt:lpstr>СЗ 2026</vt:lpstr>
      <vt:lpstr>ССР 2027</vt:lpstr>
      <vt:lpstr>СЗ 2027</vt:lpstr>
      <vt:lpstr>ССР 2028</vt:lpstr>
      <vt:lpstr>СЗ 2028</vt:lpstr>
      <vt:lpstr>'ССР 2025'!Заголовки_для_печати</vt:lpstr>
      <vt:lpstr>'ССР 2026'!Заголовки_для_печати</vt:lpstr>
      <vt:lpstr>'ССР 2027'!Заголовки_для_печати</vt:lpstr>
      <vt:lpstr>'ССР 2028'!Заголовки_для_печати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2025-09-17T02:10:59Z</dcterms:modified>
</cp:coreProperties>
</file>